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585" windowWidth="12210" windowHeight="9720" activeTab="2"/>
  </bookViews>
  <sheets>
    <sheet name="สรุปกรอบงบประมาณ" sheetId="1" r:id="rId1"/>
    <sheet name="ยุทธศาสตร์ที่ 2" sheetId="2" r:id="rId2"/>
    <sheet name="ยุทธศาสตร์ที่ 4" sheetId="3" r:id="rId3"/>
    <sheet name="ยุทธศาสตร์ที่ 5" sheetId="4" r:id="rId4"/>
    <sheet name="Sheet1" sheetId="5" r:id="rId5"/>
  </sheets>
  <definedNames>
    <definedName name="_xlnm.Print_Titles" localSheetId="1">'ยุทธศาสตร์ที่ 2'!$1:$4</definedName>
    <definedName name="_xlnm.Print_Titles" localSheetId="2">'ยุทธศาสตร์ที่ 4'!$1:$3</definedName>
    <definedName name="_xlnm.Print_Titles" localSheetId="3">'ยุทธศาสตร์ที่ 5'!$1:$4</definedName>
    <definedName name="_xlnm.Print_Titles" localSheetId="0">'สรุปกรอบงบประมาณ'!$A:$D</definedName>
  </definedNames>
  <calcPr fullCalcOnLoad="1"/>
</workbook>
</file>

<file path=xl/sharedStrings.xml><?xml version="1.0" encoding="utf-8"?>
<sst xmlns="http://schemas.openxmlformats.org/spreadsheetml/2006/main" count="393" uniqueCount="202">
  <si>
    <t>ต่อเนื่อง</t>
  </si>
  <si>
    <t>จากปี 2556</t>
  </si>
  <si>
    <t>แผนงาน  การพัฒนาทรัพยากรบุคคล</t>
  </si>
  <si>
    <t>ยุทธศาสตร์ที่ 5 พัฒนาระบบการบริหารจัดการองค์กรตามหลักธรรมาภิบาล</t>
  </si>
  <si>
    <t>ยุทธศาสตร์ที่ 2 เสริมสร้างวิถีประชาธิปไตยและการมีส่วนร่วมทางการเมืองของประชาชน</t>
  </si>
  <si>
    <t>กลยุทธ์ที่ 5.2 พัฒนาและส่งเสริมบุคลากรให้มีความรู้ มีสมรรถนะและเสริมสร้างวัฒนธรรมองค์กรให้บุคลากรมีคุณธรรม จริยธรรม ซื่อสัตย์ สุจริต</t>
  </si>
  <si>
    <t>ส่วนกลาง</t>
  </si>
  <si>
    <t>รวม</t>
  </si>
  <si>
    <t>ส่วนจังหวัด</t>
  </si>
  <si>
    <t>ที่</t>
  </si>
  <si>
    <t>กิจกรรม</t>
  </si>
  <si>
    <t>ระยะเวลาดำเนินการ</t>
  </si>
  <si>
    <t>เป้าหมาย/หน่วยนับ</t>
  </si>
  <si>
    <t>สรุปรวมยุทธศาสตร์ที่ 2</t>
  </si>
  <si>
    <t>ดสว.</t>
  </si>
  <si>
    <t>สรุปรวมยุทธศาสตร์ที่ 4</t>
  </si>
  <si>
    <t>สรุปรวมยุทธศาสตร์ที่ 5</t>
  </si>
  <si>
    <t>รวม 3 กิจกรรม</t>
  </si>
  <si>
    <t>รวม 2 กิจกรรม</t>
  </si>
  <si>
    <t>1. โครงการเสริมสร้างความรู้ประชาธิปไตยการเลือกตั้งและการออกเสียงประชามติ</t>
  </si>
  <si>
    <t>รวม 1 กิจกรรม</t>
  </si>
  <si>
    <t>โครงการ</t>
  </si>
  <si>
    <t>ยุทธศาสตร์</t>
  </si>
  <si>
    <t>แผนงาน การให้การศึกษาและพัฒนากระบวนการเรียนรู้ประชาธิปไตยอันมีพระมหากษัตริย์ทรงเป็นประมุข</t>
  </si>
  <si>
    <t>กลยุทธ์ที่ 2.3 ส่งเสริมการมีส่วนร่วมทางการเมืองของประชาชน</t>
  </si>
  <si>
    <t>แผนงาน การส่งเสริมการมีส่วนร่วมทางการเมืองของประชาชน</t>
  </si>
  <si>
    <t>ยุทธศาสตร์ที่ 4 พัฒนาระบบและกระบวนการสืบสวนสอบสวน วินิจฉัย การดำเนินคดีในศาลให้มีความน่าเชื่อถือและเป็นที่ยอมรับ</t>
  </si>
  <si>
    <t>ส่วนงานรับผิดชอบ</t>
  </si>
  <si>
    <t>กลยุทธ์ที่ 2.1 เสริมสร้างความรู้ความเข้าใจเกี่ยวกับการปกครองในระบอบประชาธิปไตยอันมีพระมหากษัตริย์ทรงเป็นประมุข</t>
  </si>
  <si>
    <t>สรพ./จังหวัด</t>
  </si>
  <si>
    <t>สบท./จังหวัด</t>
  </si>
  <si>
    <t>สสร./จังหวัด</t>
  </si>
  <si>
    <t>งบประมาณ ปี 2556 (บาท)</t>
  </si>
  <si>
    <t>จ่ายจริง</t>
  </si>
  <si>
    <t>ปี 2556 (บาท)</t>
  </si>
  <si>
    <t>ส่วนงาน</t>
  </si>
  <si>
    <t>งบประมาณที่เลขาฯอนุมัติ ปี 2556 (บาท)</t>
  </si>
  <si>
    <t>77 จังหวัด</t>
  </si>
  <si>
    <t>1 ครั้ง/1,500 คน</t>
  </si>
  <si>
    <t>5 ศูนย์ฯ</t>
  </si>
  <si>
    <t>ประจำปีงบประมาณ พ.ศ.2558</t>
  </si>
  <si>
    <t>งบประมาณ ปี 2558 (บาท)</t>
  </si>
  <si>
    <t>ศรก.1-5</t>
  </si>
  <si>
    <t>ลักษณะการดำเนินการ</t>
  </si>
  <si>
    <t>จัดสรรให้ สนง.กกต.จว.ดำเนินการ จว.ละ 25,000 บาท 77 จว. รวม 1,925,000 บาท</t>
  </si>
  <si>
    <r>
      <t>กิจกรรม</t>
    </r>
    <r>
      <rPr>
        <sz val="16"/>
        <rFont val="TH SarabunPSK"/>
        <family val="2"/>
      </rPr>
      <t xml:space="preserve"> จัดค่ายเยาวชนเพื่อการเรียนรู้ประชาธิปไตย</t>
    </r>
  </si>
  <si>
    <r>
      <t>กิจกรรม</t>
    </r>
    <r>
      <rPr>
        <sz val="16"/>
        <rFont val="TH SarabunPSK"/>
        <family val="2"/>
      </rPr>
      <t xml:space="preserve"> การรณรงค์สร้างจิตสำนึกและวิถีชีวิตประชาธิปไตย</t>
    </r>
  </si>
  <si>
    <r>
      <t>กิจกรรม</t>
    </r>
    <r>
      <rPr>
        <sz val="16"/>
        <rFont val="TH SarabunPSK"/>
        <family val="2"/>
      </rPr>
      <t xml:space="preserve"> การเสริมสร้างดีเจประชาธิปไตยชุมชน</t>
    </r>
  </si>
  <si>
    <r>
      <t xml:space="preserve">กิจกรรม </t>
    </r>
    <r>
      <rPr>
        <sz val="16"/>
        <rFont val="TH SarabunPSK"/>
        <family val="2"/>
      </rPr>
      <t>โรงเรียนประชาธิปไตย โดย ศรก.1 - 5</t>
    </r>
  </si>
  <si>
    <r>
      <t xml:space="preserve">กิจกรรม </t>
    </r>
    <r>
      <rPr>
        <sz val="16"/>
        <rFont val="TH SarabunPSK"/>
        <family val="2"/>
      </rPr>
      <t>สตรีกับการมีส่วนร่วมทางการเมือง</t>
    </r>
  </si>
  <si>
    <r>
      <t>กิจกรรม</t>
    </r>
    <r>
      <rPr>
        <sz val="16"/>
        <rFont val="TH SarabunPSK"/>
        <family val="2"/>
      </rPr>
      <t xml:space="preserve"> เครือข่ายเยาวชนกับการมีส่วนร่วมทางการเมือง</t>
    </r>
  </si>
  <si>
    <r>
      <t>กิจกรรม</t>
    </r>
    <r>
      <rPr>
        <sz val="16"/>
        <rFont val="TH SarabunPSK"/>
        <family val="2"/>
      </rPr>
      <t xml:space="preserve"> รณรงค์ให้ความรู้สร้างจิตสำนึก</t>
    </r>
  </si>
  <si>
    <r>
      <t>กิจกรรม</t>
    </r>
    <r>
      <rPr>
        <sz val="16"/>
        <rFont val="TH SarabunPSK"/>
        <family val="2"/>
      </rPr>
      <t xml:space="preserve"> การเสริมสร้างวัฒนธรรมองค์กร </t>
    </r>
  </si>
  <si>
    <t>1 โครงการ</t>
  </si>
  <si>
    <t>1 กิจกรรม</t>
  </si>
  <si>
    <r>
      <t>กิจกรรม</t>
    </r>
    <r>
      <rPr>
        <sz val="16"/>
        <rFont val="TH SarabunPSK"/>
        <family val="2"/>
      </rPr>
      <t xml:space="preserve"> ศูนย์ส่งเสริมพัฒนาประชาธิปไตย</t>
    </r>
  </si>
  <si>
    <r>
      <t>กิจกรรม</t>
    </r>
    <r>
      <rPr>
        <sz val="16"/>
        <rFont val="TH SarabunPSK"/>
        <family val="2"/>
      </rPr>
      <t xml:space="preserve"> ลูกเสืออาสา กกต.เพื่อพัฒนาประชาธิปไตย</t>
    </r>
  </si>
  <si>
    <t>4. โครงการเสริมสร้างวัฒนธรรมองค์กรและคุณธรรม วินัย จริยธรรมแก่บุคลากร</t>
  </si>
  <si>
    <t xml:space="preserve">            และวิถีชีวิตประชาธิปไตยในภูมิภาค โดย ศรก. 1 - 5</t>
  </si>
  <si>
    <t xml:space="preserve">            และการเลือกตั้ง</t>
  </si>
  <si>
    <t xml:space="preserve">            โดย สนง.กกต.จว.</t>
  </si>
  <si>
    <t xml:space="preserve">            และการเลือกตั้งตำบล</t>
  </si>
  <si>
    <r>
      <t xml:space="preserve">           </t>
    </r>
    <r>
      <rPr>
        <sz val="16"/>
        <rFont val="TH SarabunPSK"/>
        <family val="2"/>
      </rPr>
      <t xml:space="preserve"> และพลเมืองอาสาพัฒนาประชาธิปไตย</t>
    </r>
  </si>
  <si>
    <t>800 คน</t>
  </si>
  <si>
    <t>77 จังหวัดๆละ 2 คน</t>
  </si>
  <si>
    <t>1) ฝึกอบรมลูกเสืออาสา กกต. เพื่อพัฒนาประชาธิปไตย  ปี 2558</t>
  </si>
  <si>
    <t>77 จังหวัด/3,120 คน</t>
  </si>
  <si>
    <t>785 โรงเรียน</t>
  </si>
  <si>
    <t>กลยุทธ์ที่ 4.3 สร้างและพัฒนาเครือข่ายการสืบสวนสอบสวนและการข่าว</t>
  </si>
  <si>
    <t>แผนงาน การพัฒนาเครือข่ายการสืบสวนสอบสวน</t>
  </si>
  <si>
    <t>3. โครงการพัฒนาระบบการข่าว</t>
  </si>
  <si>
    <r>
      <t>กิจกรรม</t>
    </r>
    <r>
      <rPr>
        <sz val="16"/>
        <rFont val="TH SarabunPSK"/>
        <family val="2"/>
      </rPr>
      <t xml:space="preserve"> อบรมผู้ประสานงานข่าวระดับจังหวัด</t>
    </r>
  </si>
  <si>
    <t>อบรมผู้ประสานงานข่าวระดับอำเภอโดยงานสืบสวนสอบสวน สนง.กกต.จว. เป็นผู้ดำเนินการ</t>
  </si>
  <si>
    <t>77 จังหวัดๆละ 100 คน</t>
  </si>
  <si>
    <t>9 กิจกรรม</t>
  </si>
  <si>
    <t>5. โครงการชุมชนประชาธิปไตย</t>
  </si>
  <si>
    <t>6. โครงการส่งเสริมความเข้มแข็งและพัฒนาการมีส่วนร่วมทางการเมืองของประชาชน</t>
  </si>
  <si>
    <t>7. โครงการส่งเสริมสตรีมีส่วนร่วมทางการเมือง</t>
  </si>
  <si>
    <t>8. โครงการส่งเสริมเยาวชนมีส่วนร่วมทางการเมือง</t>
  </si>
  <si>
    <t>2) ลูกเสืออาสา กกต. รณรงค์การเลือกตั้งสีขาว</t>
  </si>
  <si>
    <t xml:space="preserve">1). การจัดงานวัดสถาปนา สนง.กกต. </t>
  </si>
  <si>
    <t>แผนปฏิบัติการสำนักงานคณะกรรมการการเลือกตั้งประจำจังหวัด</t>
  </si>
  <si>
    <t>5 โครงการ</t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</si>
  <si>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: รายละเอียดงบประมาณและการดำเนินกิจกรรม อาจมีการเปลี่ยนแปลงตามนโยบายของคณะกรรมการการเลือกตั้ง</t>
    </r>
  </si>
  <si>
    <t>รวมเงินงบประมาณแต่ละจังหวัด</t>
  </si>
  <si>
    <t>11. การจัดงานวันสถาปนา สนง.กกต.</t>
  </si>
  <si>
    <t>เสริมสร้างวัฒนธรรมองค์กร ฯ</t>
  </si>
  <si>
    <t>5. พัฒนาระบบการบริหารจัดการองค์กร ฯ</t>
  </si>
  <si>
    <t>ดสว./จังหวัด</t>
  </si>
  <si>
    <t>ต.ค. 57 - มิ.ย. 58</t>
  </si>
  <si>
    <t>10. อบรมผู้ประสานงานข่าวระดับจังหวัด</t>
  </si>
  <si>
    <t>โครงการพัฒนาระบบการข่าว</t>
  </si>
  <si>
    <t>4. พัฒนาระบบและกระบวนการสืบสวนสอบสวนฯ</t>
  </si>
  <si>
    <t>พ.ย. 57 - ส.ค. 58</t>
  </si>
  <si>
    <t>9. เครือข่ายเยาวชนกับการมีส่วนร่วมทางการเมือง</t>
  </si>
  <si>
    <t>ส่งเสริมเยาวชนมีส่วนร่วมทางการเมือง</t>
  </si>
  <si>
    <t>ต.ค. 57 - ส.ค. 58</t>
  </si>
  <si>
    <t>8. สตรีกับการมีส่วนร่วมทางการเมือง</t>
  </si>
  <si>
    <t>ส่งเสริมสตรีมีส่วนร่วมทางการเมือง</t>
  </si>
  <si>
    <t>ธ.ค. 57 - ส.ค. 58</t>
  </si>
  <si>
    <t>7. ลูกเสืออาสา กกต.ฯ (ฝึกอบรมลูกเสือฯ)</t>
  </si>
  <si>
    <t>6. ศูนย์ส่งเสริมพัฒนาประชาธิปไตยและการเลือกตั้งตำบลฯ</t>
  </si>
  <si>
    <t>ส่งเสริมความเข้มแข็ง ฯ</t>
  </si>
  <si>
    <t>ต.ค. 57 - ก.ค. 58</t>
  </si>
  <si>
    <t>5. โรงเรียนประชาธิปไตย โดย ศรก.1-5</t>
  </si>
  <si>
    <t>4. การเสริมสร้างดีเจประชาธิปไตยชุนชน</t>
  </si>
  <si>
    <t>ชุมชนประชาธิปไตย</t>
  </si>
  <si>
    <t>พ.ย. 57 - ก.ย. 58</t>
  </si>
  <si>
    <t>3. รณรงค์สร้างจิตสำนึกฯ โดย สนง.กกต.จว.</t>
  </si>
  <si>
    <t>2. จัดค่ายเยาวชนเพื่อการเรียนรู้ประชาธิปไตยฯ</t>
  </si>
  <si>
    <t>ต.ค. 57 - ก.ย. 58</t>
  </si>
  <si>
    <t>1. รณรงค์ให้ความรู้สร้างจิตสำนึกฯ โดย ศรก.1-5</t>
  </si>
  <si>
    <t>เสริมสร้างความรู้ประชาธิปไตย ฯ</t>
  </si>
  <si>
    <t>2. เสริมสร้างวิถีประชาธิปไตยและการมีส่วนร่วมทางการเมืองของประชาชน</t>
  </si>
  <si>
    <t>รับผิดชอบ</t>
  </si>
  <si>
    <t>แต่ละกิจกรรม</t>
  </si>
  <si>
    <t>ศูนย์การเรียนรู้ฯ ที่ 5</t>
  </si>
  <si>
    <t>ศูนย์การเรียนรู้ฯ ที่ 4</t>
  </si>
  <si>
    <t>ศูนย์การเรียนรู้ฯ ที่ 3</t>
  </si>
  <si>
    <t>ศูนย์การเรียนรู้ฯ ที่ 2</t>
  </si>
  <si>
    <t>ศูนย์การเรียนรู้ฯ ที่ 1</t>
  </si>
  <si>
    <t>อุบลราชธานี</t>
  </si>
  <si>
    <t>อุทัยธานี</t>
  </si>
  <si>
    <t>อุตรดิตถ์</t>
  </si>
  <si>
    <t>อุดรธานี</t>
  </si>
  <si>
    <t>อำนาจเจริญ</t>
  </si>
  <si>
    <t>อ่างทอง</t>
  </si>
  <si>
    <t>หนองบัวลำภู</t>
  </si>
  <si>
    <t>หนองคาย</t>
  </si>
  <si>
    <t>สุรินทร์</t>
  </si>
  <si>
    <t>สุราษฎร์ธานี</t>
  </si>
  <si>
    <t>สุพรรณบุรี</t>
  </si>
  <si>
    <t>สุโขทัย</t>
  </si>
  <si>
    <t>สิงห์บุรี</t>
  </si>
  <si>
    <t>สระบุรี</t>
  </si>
  <si>
    <t>สระแก้ว</t>
  </si>
  <si>
    <t>สมุทรสาคร</t>
  </si>
  <si>
    <t>สมุทรสงคราม</t>
  </si>
  <si>
    <t>สมุทรปราการ</t>
  </si>
  <si>
    <t>สตูล</t>
  </si>
  <si>
    <t>สงขลา</t>
  </si>
  <si>
    <t>สกลนคร</t>
  </si>
  <si>
    <t>ศรีสะเกษ</t>
  </si>
  <si>
    <t>เลย</t>
  </si>
  <si>
    <t>ลำพูน</t>
  </si>
  <si>
    <t>ลำปาง</t>
  </si>
  <si>
    <t>ลพบุรี</t>
  </si>
  <si>
    <t>ราชบุรี</t>
  </si>
  <si>
    <t>ระยอง</t>
  </si>
  <si>
    <t>ระนอง</t>
  </si>
  <si>
    <t>ร้อยเอ็ด</t>
  </si>
  <si>
    <t>ยะลา</t>
  </si>
  <si>
    <t>ยโสธร</t>
  </si>
  <si>
    <t>แม่ฮ่องสอน</t>
  </si>
  <si>
    <t>มุกดาหาร</t>
  </si>
  <si>
    <t>มหาสารคาม</t>
  </si>
  <si>
    <t>ภูเก็ต</t>
  </si>
  <si>
    <t>แพร่</t>
  </si>
  <si>
    <t>เพชรบูรณ์</t>
  </si>
  <si>
    <t>เพชรบุรี</t>
  </si>
  <si>
    <t>พิษณุโลก</t>
  </si>
  <si>
    <t>พิจิตร</t>
  </si>
  <si>
    <t>พัทลุง</t>
  </si>
  <si>
    <t>พังงา</t>
  </si>
  <si>
    <t>พะเยา</t>
  </si>
  <si>
    <t>พระนครศรีอยุธยา</t>
  </si>
  <si>
    <t>ปัตตานี</t>
  </si>
  <si>
    <t>ปราจีนบุรี</t>
  </si>
  <si>
    <t>ประจวบคีรีขันธ์</t>
  </si>
  <si>
    <t>ปทุมธานี</t>
  </si>
  <si>
    <t>บุรีรัมย์</t>
  </si>
  <si>
    <t>บึงกาฬ</t>
  </si>
  <si>
    <t>น่าน</t>
  </si>
  <si>
    <t>นราธิวาส</t>
  </si>
  <si>
    <t>นนทบุรี</t>
  </si>
  <si>
    <t>นครสวรรค์</t>
  </si>
  <si>
    <t>นครศรีธรรมราช</t>
  </si>
  <si>
    <t>นครราชสีมา</t>
  </si>
  <si>
    <t>นครพนม</t>
  </si>
  <si>
    <t>นครปฐม</t>
  </si>
  <si>
    <t>นครนายก</t>
  </si>
  <si>
    <t>ตาก</t>
  </si>
  <si>
    <t>ตราด</t>
  </si>
  <si>
    <t>ตรัง</t>
  </si>
  <si>
    <t>เชียงใหม่</t>
  </si>
  <si>
    <t>เชียงราย</t>
  </si>
  <si>
    <t>ชุมพร</t>
  </si>
  <si>
    <t>ชัยภูมิ</t>
  </si>
  <si>
    <t>ชัยนาท</t>
  </si>
  <si>
    <t>ชลบุรี</t>
  </si>
  <si>
    <t>ฉะเชิงเทรา</t>
  </si>
  <si>
    <t>จันทบุรี</t>
  </si>
  <si>
    <t>ขอนแก่น</t>
  </si>
  <si>
    <t>กำแพงเพชร</t>
  </si>
  <si>
    <t>กาฬสินธุ์</t>
  </si>
  <si>
    <t>กาญจนบุรี</t>
  </si>
  <si>
    <t>กระบี่</t>
  </si>
  <si>
    <t>กรุงเทพมหานคร</t>
  </si>
  <si>
    <t>รวมเงินงบประมาณ</t>
  </si>
  <si>
    <t>ในส่วนของสำนักงานคณะกรรมการการเลือกตั้งประจำจังหวัดและกรุงเทพมหานคร และศูนย์การเรียนรู้ฯ ที่ 1 - 5</t>
  </si>
  <si>
    <t>ตามแผนปฏิบัติการสำนักงานคณะกรรมการการเลือกตั้ง ประจำปีงบประมาณ พ.ศ. 2558</t>
  </si>
  <si>
    <t>สรุปกรอบวงเงินงบประมาณในการดำเนินโครงการ/กิจกรรม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</si>
</sst>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mmm\-yyyy"/>
    <numFmt numFmtId="190" formatCode="#,##0;[Red]\(#,##0\)"/>
    <numFmt numFmtId="191" formatCode="#,##0;[Red]#,##0"/>
  </numFmts>
  <fonts count="55">
    <font>
      <sz val="11"/>
      <color indexed="8"/>
      <name val="Tahoma"/>
      <family val="2"/>
    </font>
    <font>
      <sz val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10"/>
      <name val="TH SarabunPSK"/>
      <family val="2"/>
    </font>
    <font>
      <sz val="15"/>
      <name val="TH SarabunPSK"/>
      <family val="2"/>
    </font>
    <font>
      <sz val="10"/>
      <name val="Arial"/>
      <family val="0"/>
    </font>
    <font>
      <sz val="10"/>
      <name val="FreesiaUPC"/>
      <family val="2"/>
    </font>
    <font>
      <b/>
      <u val="single"/>
      <sz val="16"/>
      <name val="TH SarabunPSK"/>
      <family val="2"/>
    </font>
    <font>
      <sz val="14"/>
      <name val="Cordia New"/>
      <family val="2"/>
    </font>
    <font>
      <b/>
      <sz val="10"/>
      <name val="FreesiaUPC"/>
      <family val="2"/>
    </font>
    <font>
      <b/>
      <sz val="14"/>
      <name val="FreesiaUPC"/>
      <family val="2"/>
    </font>
    <font>
      <b/>
      <sz val="16"/>
      <name val="FreesiaUPC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>
      <alignment/>
      <protection/>
    </xf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0" fontId="18" fillId="0" borderId="0">
      <alignment/>
      <protection/>
    </xf>
    <xf numFmtId="0" fontId="47" fillId="22" borderId="1" applyNumberFormat="0" applyAlignment="0" applyProtection="0"/>
    <xf numFmtId="0" fontId="48" fillId="23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1" fillId="19" borderId="5" applyNumberFormat="0" applyAlignment="0" applyProtection="0"/>
    <xf numFmtId="0" fontId="0" fillId="31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7" fontId="5" fillId="0" borderId="10" xfId="38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7" fontId="4" fillId="0" borderId="10" xfId="38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7" fontId="4" fillId="0" borderId="0" xfId="38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87" fontId="4" fillId="0" borderId="12" xfId="3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87" fontId="5" fillId="0" borderId="13" xfId="38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87" fontId="5" fillId="0" borderId="12" xfId="38" applyNumberFormat="1" applyFont="1" applyFill="1" applyBorder="1" applyAlignment="1">
      <alignment/>
    </xf>
    <xf numFmtId="187" fontId="7" fillId="0" borderId="0" xfId="38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87" fontId="5" fillId="0" borderId="11" xfId="38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87" fontId="5" fillId="0" borderId="19" xfId="38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87" fontId="5" fillId="0" borderId="21" xfId="38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7" fontId="5" fillId="0" borderId="23" xfId="38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87" fontId="5" fillId="0" borderId="18" xfId="38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187" fontId="4" fillId="0" borderId="12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/>
    </xf>
    <xf numFmtId="187" fontId="5" fillId="0" borderId="0" xfId="38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187" fontId="5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187" fontId="7" fillId="0" borderId="0" xfId="0" applyNumberFormat="1" applyFont="1" applyFill="1" applyAlignment="1">
      <alignment horizontal="center"/>
    </xf>
    <xf numFmtId="187" fontId="4" fillId="0" borderId="0" xfId="38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7" fontId="9" fillId="0" borderId="10" xfId="38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187" fontId="10" fillId="0" borderId="10" xfId="38" applyNumberFormat="1" applyFont="1" applyFill="1" applyBorder="1" applyAlignment="1">
      <alignment/>
    </xf>
    <xf numFmtId="17" fontId="5" fillId="0" borderId="23" xfId="0" applyNumberFormat="1" applyFont="1" applyFill="1" applyBorder="1" applyAlignment="1">
      <alignment/>
    </xf>
    <xf numFmtId="187" fontId="4" fillId="0" borderId="12" xfId="38" applyNumberFormat="1" applyFont="1" applyFill="1" applyBorder="1" applyAlignment="1">
      <alignment horizontal="center"/>
    </xf>
    <xf numFmtId="187" fontId="7" fillId="0" borderId="0" xfId="38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17" fontId="13" fillId="0" borderId="1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/>
    </xf>
    <xf numFmtId="15" fontId="5" fillId="0" borderId="13" xfId="0" applyNumberFormat="1" applyFont="1" applyFill="1" applyBorder="1" applyAlignment="1">
      <alignment horizontal="center"/>
    </xf>
    <xf numFmtId="15" fontId="5" fillId="0" borderId="12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187" fontId="4" fillId="0" borderId="21" xfId="38" applyNumberFormat="1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187" fontId="5" fillId="0" borderId="22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87" fontId="4" fillId="0" borderId="30" xfId="0" applyNumberFormat="1" applyFont="1" applyFill="1" applyBorder="1" applyAlignment="1">
      <alignment/>
    </xf>
    <xf numFmtId="187" fontId="4" fillId="0" borderId="27" xfId="0" applyNumberFormat="1" applyFont="1" applyFill="1" applyBorder="1" applyAlignment="1">
      <alignment/>
    </xf>
    <xf numFmtId="187" fontId="4" fillId="0" borderId="12" xfId="38" applyNumberFormat="1" applyFont="1" applyFill="1" applyBorder="1" applyAlignment="1">
      <alignment shrinkToFit="1"/>
    </xf>
    <xf numFmtId="0" fontId="5" fillId="0" borderId="21" xfId="0" applyFont="1" applyFill="1" applyBorder="1" applyAlignment="1">
      <alignment/>
    </xf>
    <xf numFmtId="0" fontId="5" fillId="0" borderId="11" xfId="0" applyFont="1" applyFill="1" applyBorder="1" applyAlignment="1">
      <alignment horizontal="center" shrinkToFit="1"/>
    </xf>
    <xf numFmtId="0" fontId="16" fillId="0" borderId="0" xfId="34" applyFont="1">
      <alignment/>
      <protection/>
    </xf>
    <xf numFmtId="0" fontId="16" fillId="0" borderId="0" xfId="34" applyFont="1" applyAlignment="1">
      <alignment horizontal="center"/>
      <protection/>
    </xf>
    <xf numFmtId="0" fontId="16" fillId="0" borderId="0" xfId="34" applyFont="1" applyAlignment="1">
      <alignment horizontal="left"/>
      <protection/>
    </xf>
    <xf numFmtId="0" fontId="4" fillId="0" borderId="0" xfId="34" applyFont="1">
      <alignment/>
      <protection/>
    </xf>
    <xf numFmtId="0" fontId="16" fillId="0" borderId="31" xfId="34" applyFont="1" applyBorder="1">
      <alignment/>
      <protection/>
    </xf>
    <xf numFmtId="0" fontId="5" fillId="0" borderId="14" xfId="34" applyFont="1" applyFill="1" applyBorder="1">
      <alignment/>
      <protection/>
    </xf>
    <xf numFmtId="41" fontId="4" fillId="0" borderId="32" xfId="33" applyNumberFormat="1" applyFont="1" applyFill="1" applyBorder="1" applyAlignment="1">
      <alignment horizontal="right"/>
    </xf>
    <xf numFmtId="191" fontId="4" fillId="0" borderId="32" xfId="46" applyNumberFormat="1" applyFont="1" applyFill="1" applyBorder="1" applyAlignment="1">
      <alignment horizontal="right" vertical="center"/>
      <protection/>
    </xf>
    <xf numFmtId="0" fontId="4" fillId="0" borderId="10" xfId="34" applyFont="1" applyFill="1" applyBorder="1" applyAlignment="1">
      <alignment horizontal="center"/>
      <protection/>
    </xf>
    <xf numFmtId="0" fontId="16" fillId="0" borderId="33" xfId="34" applyFont="1" applyBorder="1" applyAlignment="1">
      <alignment horizontal="center"/>
      <protection/>
    </xf>
    <xf numFmtId="0" fontId="5" fillId="0" borderId="12" xfId="34" applyFont="1" applyFill="1" applyBorder="1" applyAlignment="1">
      <alignment horizontal="center" vertical="center"/>
      <protection/>
    </xf>
    <xf numFmtId="41" fontId="4" fillId="0" borderId="23" xfId="33" applyNumberFormat="1" applyFont="1" applyFill="1" applyBorder="1" applyAlignment="1">
      <alignment horizontal="center" vertical="center"/>
    </xf>
    <xf numFmtId="41" fontId="5" fillId="0" borderId="23" xfId="33" applyNumberFormat="1" applyFont="1" applyFill="1" applyBorder="1" applyAlignment="1">
      <alignment horizontal="right" vertical="center"/>
    </xf>
    <xf numFmtId="41" fontId="5" fillId="0" borderId="23" xfId="46" applyNumberFormat="1" applyFont="1" applyFill="1" applyBorder="1" applyAlignment="1">
      <alignment horizontal="center" vertical="center"/>
      <protection/>
    </xf>
    <xf numFmtId="17" fontId="5" fillId="0" borderId="23" xfId="34" applyNumberFormat="1" applyFont="1" applyFill="1" applyBorder="1" applyAlignment="1">
      <alignment horizontal="center" vertical="center"/>
      <protection/>
    </xf>
    <xf numFmtId="0" fontId="5" fillId="0" borderId="23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horizontal="center" vertical="center" wrapText="1"/>
      <protection/>
    </xf>
    <xf numFmtId="0" fontId="16" fillId="0" borderId="33" xfId="34" applyFont="1" applyBorder="1">
      <alignment/>
      <protection/>
    </xf>
    <xf numFmtId="0" fontId="5" fillId="0" borderId="12" xfId="34" applyFont="1" applyFill="1" applyBorder="1" applyAlignment="1">
      <alignment vertical="center"/>
      <protection/>
    </xf>
    <xf numFmtId="41" fontId="4" fillId="0" borderId="21" xfId="33" applyNumberFormat="1" applyFont="1" applyFill="1" applyBorder="1" applyAlignment="1">
      <alignment horizontal="right" vertical="center"/>
    </xf>
    <xf numFmtId="41" fontId="5" fillId="0" borderId="21" xfId="46" applyNumberFormat="1" applyFont="1" applyFill="1" applyBorder="1" applyAlignment="1">
      <alignment horizontal="center" vertical="center"/>
      <protection/>
    </xf>
    <xf numFmtId="0" fontId="5" fillId="0" borderId="21" xfId="34" applyFont="1" applyFill="1" applyBorder="1" applyAlignment="1">
      <alignment horizontal="center" vertical="center"/>
      <protection/>
    </xf>
    <xf numFmtId="0" fontId="5" fillId="0" borderId="21" xfId="34" applyFont="1" applyFill="1" applyBorder="1" applyAlignment="1">
      <alignment vertical="center"/>
      <protection/>
    </xf>
    <xf numFmtId="0" fontId="5" fillId="0" borderId="21" xfId="34" applyFont="1" applyFill="1" applyBorder="1" applyAlignment="1">
      <alignment horizontal="left" vertical="center"/>
      <protection/>
    </xf>
    <xf numFmtId="0" fontId="5" fillId="0" borderId="12" xfId="34" applyFont="1" applyFill="1" applyBorder="1" applyAlignment="1">
      <alignment horizontal="center" vertical="center" wrapText="1"/>
      <protection/>
    </xf>
    <xf numFmtId="0" fontId="5" fillId="0" borderId="21" xfId="34" applyFont="1" applyFill="1" applyBorder="1">
      <alignment/>
      <protection/>
    </xf>
    <xf numFmtId="41" fontId="4" fillId="0" borderId="21" xfId="33" applyNumberFormat="1" applyFont="1" applyFill="1" applyBorder="1" applyAlignment="1">
      <alignment horizontal="right"/>
    </xf>
    <xf numFmtId="0" fontId="5" fillId="0" borderId="21" xfId="34" applyFont="1" applyFill="1" applyBorder="1" applyAlignment="1">
      <alignment horizontal="center"/>
      <protection/>
    </xf>
    <xf numFmtId="0" fontId="5" fillId="0" borderId="21" xfId="34" applyFont="1" applyFill="1" applyBorder="1" applyAlignment="1">
      <alignment horizontal="left"/>
      <protection/>
    </xf>
    <xf numFmtId="0" fontId="5" fillId="0" borderId="23" xfId="34" applyFont="1" applyFill="1" applyBorder="1">
      <alignment/>
      <protection/>
    </xf>
    <xf numFmtId="41" fontId="4" fillId="0" borderId="19" xfId="33" applyNumberFormat="1" applyFont="1" applyFill="1" applyBorder="1" applyAlignment="1">
      <alignment horizontal="right"/>
    </xf>
    <xf numFmtId="41" fontId="5" fillId="0" borderId="19" xfId="33" applyNumberFormat="1" applyFont="1" applyFill="1" applyBorder="1" applyAlignment="1">
      <alignment horizontal="right"/>
    </xf>
    <xf numFmtId="41" fontId="5" fillId="0" borderId="19" xfId="46" applyNumberFormat="1" applyFont="1" applyFill="1" applyBorder="1" applyAlignment="1">
      <alignment horizontal="center" vertical="center"/>
      <protection/>
    </xf>
    <xf numFmtId="0" fontId="5" fillId="0" borderId="19" xfId="34" applyFont="1" applyFill="1" applyBorder="1" applyAlignment="1">
      <alignment horizontal="center"/>
      <protection/>
    </xf>
    <xf numFmtId="0" fontId="5" fillId="0" borderId="19" xfId="34" applyFont="1" applyFill="1" applyBorder="1">
      <alignment/>
      <protection/>
    </xf>
    <xf numFmtId="0" fontId="5" fillId="0" borderId="19" xfId="34" applyFont="1" applyFill="1" applyBorder="1" applyAlignment="1">
      <alignment horizontal="left"/>
      <protection/>
    </xf>
    <xf numFmtId="41" fontId="5" fillId="0" borderId="19" xfId="46" applyNumberFormat="1" applyFont="1" applyFill="1" applyBorder="1" applyAlignment="1">
      <alignment horizontal="left" vertical="center"/>
      <protection/>
    </xf>
    <xf numFmtId="41" fontId="5" fillId="0" borderId="19" xfId="33" applyNumberFormat="1" applyFont="1" applyFill="1" applyBorder="1" applyAlignment="1">
      <alignment horizontal="center"/>
    </xf>
    <xf numFmtId="41" fontId="4" fillId="0" borderId="23" xfId="33" applyNumberFormat="1" applyFont="1" applyFill="1" applyBorder="1" applyAlignment="1">
      <alignment horizontal="right"/>
    </xf>
    <xf numFmtId="41" fontId="5" fillId="0" borderId="23" xfId="33" applyNumberFormat="1" applyFont="1" applyFill="1" applyBorder="1" applyAlignment="1">
      <alignment horizontal="center"/>
    </xf>
    <xf numFmtId="0" fontId="5" fillId="0" borderId="23" xfId="34" applyFont="1" applyFill="1" applyBorder="1" applyAlignment="1">
      <alignment horizontal="center"/>
      <protection/>
    </xf>
    <xf numFmtId="0" fontId="19" fillId="0" borderId="0" xfId="34" applyFont="1" applyAlignment="1">
      <alignment horizontal="center"/>
      <protection/>
    </xf>
    <xf numFmtId="191" fontId="4" fillId="0" borderId="10" xfId="46" applyNumberFormat="1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/>
      <protection/>
    </xf>
    <xf numFmtId="191" fontId="4" fillId="0" borderId="10" xfId="46" applyNumberFormat="1" applyFont="1" applyFill="1" applyBorder="1" applyAlignment="1">
      <alignment horizontal="center" vertical="center"/>
      <protection/>
    </xf>
    <xf numFmtId="0" fontId="20" fillId="0" borderId="0" xfId="34" applyFont="1" applyAlignment="1">
      <alignment horizontal="center"/>
      <protection/>
    </xf>
    <xf numFmtId="0" fontId="4" fillId="0" borderId="11" xfId="34" applyFont="1" applyFill="1" applyBorder="1" applyAlignment="1">
      <alignment horizontal="center"/>
      <protection/>
    </xf>
    <xf numFmtId="0" fontId="21" fillId="0" borderId="0" xfId="34" applyFont="1">
      <alignment/>
      <protection/>
    </xf>
    <xf numFmtId="0" fontId="4" fillId="0" borderId="27" xfId="34" applyFont="1" applyBorder="1" applyAlignment="1">
      <alignment horizontal="center"/>
      <protection/>
    </xf>
    <xf numFmtId="0" fontId="4" fillId="0" borderId="27" xfId="34" applyFont="1" applyBorder="1" applyAlignment="1">
      <alignment horizontal="left"/>
      <protection/>
    </xf>
    <xf numFmtId="0" fontId="21" fillId="0" borderId="0" xfId="34" applyFont="1" applyBorder="1">
      <alignment/>
      <protection/>
    </xf>
    <xf numFmtId="0" fontId="4" fillId="0" borderId="0" xfId="34" applyFont="1" applyBorder="1">
      <alignment/>
      <protection/>
    </xf>
    <xf numFmtId="0" fontId="8" fillId="0" borderId="0" xfId="34" applyFont="1" applyBorder="1" applyAlignment="1">
      <alignment/>
      <protection/>
    </xf>
    <xf numFmtId="0" fontId="8" fillId="0" borderId="0" xfId="34" applyFont="1" applyAlignment="1">
      <alignment/>
      <protection/>
    </xf>
    <xf numFmtId="0" fontId="4" fillId="0" borderId="0" xfId="34" applyFont="1" applyAlignment="1">
      <alignment horizontal="center"/>
      <protection/>
    </xf>
    <xf numFmtId="0" fontId="4" fillId="0" borderId="0" xfId="34" applyFont="1" applyBorder="1" applyAlignment="1">
      <alignment horizont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8" fillId="0" borderId="0" xfId="34" applyFont="1" applyAlignment="1">
      <alignment horizontal="center"/>
      <protection/>
    </xf>
    <xf numFmtId="0" fontId="8" fillId="0" borderId="0" xfId="34" applyFont="1" applyBorder="1" applyAlignment="1">
      <alignment horizontal="center"/>
      <protection/>
    </xf>
    <xf numFmtId="0" fontId="5" fillId="0" borderId="18" xfId="34" applyFont="1" applyFill="1" applyBorder="1" applyAlignment="1">
      <alignment horizontal="left" vertical="center" wrapText="1"/>
      <protection/>
    </xf>
    <xf numFmtId="0" fontId="5" fillId="0" borderId="13" xfId="34" applyFont="1" applyFill="1" applyBorder="1" applyAlignment="1">
      <alignment horizontal="left" vertical="center" wrapText="1"/>
      <protection/>
    </xf>
    <xf numFmtId="0" fontId="5" fillId="0" borderId="13" xfId="34" applyFont="1" applyFill="1" applyBorder="1" applyAlignment="1">
      <alignment horizontal="center" vertical="center" wrapText="1"/>
      <protection/>
    </xf>
    <xf numFmtId="0" fontId="5" fillId="0" borderId="12" xfId="34" applyFont="1" applyFill="1" applyBorder="1" applyAlignment="1">
      <alignment horizontal="center" vertical="center" wrapText="1"/>
      <protection/>
    </xf>
    <xf numFmtId="0" fontId="5" fillId="0" borderId="23" xfId="34" applyFont="1" applyFill="1" applyBorder="1" applyAlignment="1">
      <alignment horizontal="left" vertical="center" wrapText="1"/>
      <protection/>
    </xf>
    <xf numFmtId="0" fontId="4" fillId="0" borderId="34" xfId="34" applyFont="1" applyFill="1" applyBorder="1" applyAlignment="1">
      <alignment horizontal="center"/>
      <protection/>
    </xf>
    <xf numFmtId="0" fontId="4" fillId="0" borderId="35" xfId="34" applyFont="1" applyFill="1" applyBorder="1" applyAlignment="1">
      <alignment horizontal="center"/>
      <protection/>
    </xf>
    <xf numFmtId="0" fontId="4" fillId="0" borderId="25" xfId="34" applyFont="1" applyFill="1" applyBorder="1" applyAlignment="1">
      <alignment horizontal="center"/>
      <protection/>
    </xf>
    <xf numFmtId="0" fontId="5" fillId="0" borderId="11" xfId="34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41</xdr:row>
      <xdr:rowOff>114300</xdr:rowOff>
    </xdr:from>
    <xdr:to>
      <xdr:col>15</xdr:col>
      <xdr:colOff>323850</xdr:colOff>
      <xdr:row>41</xdr:row>
      <xdr:rowOff>114300</xdr:rowOff>
    </xdr:to>
    <xdr:sp>
      <xdr:nvSpPr>
        <xdr:cNvPr id="1" name="Line 5009"/>
        <xdr:cNvSpPr>
          <a:spLocks/>
        </xdr:cNvSpPr>
      </xdr:nvSpPr>
      <xdr:spPr>
        <a:xfrm>
          <a:off x="4962525" y="110490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38100</xdr:colOff>
      <xdr:row>54</xdr:row>
      <xdr:rowOff>142875</xdr:rowOff>
    </xdr:from>
    <xdr:to>
      <xdr:col>14</xdr:col>
      <xdr:colOff>314325</xdr:colOff>
      <xdr:row>54</xdr:row>
      <xdr:rowOff>142875</xdr:rowOff>
    </xdr:to>
    <xdr:sp>
      <xdr:nvSpPr>
        <xdr:cNvPr id="2" name="Line 5022"/>
        <xdr:cNvSpPr>
          <a:spLocks/>
        </xdr:cNvSpPr>
      </xdr:nvSpPr>
      <xdr:spPr>
        <a:xfrm flipV="1">
          <a:off x="4981575" y="1451610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114300</xdr:rowOff>
    </xdr:from>
    <xdr:to>
      <xdr:col>15</xdr:col>
      <xdr:colOff>295275</xdr:colOff>
      <xdr:row>27</xdr:row>
      <xdr:rowOff>114300</xdr:rowOff>
    </xdr:to>
    <xdr:sp>
      <xdr:nvSpPr>
        <xdr:cNvPr id="3" name="Line 5024"/>
        <xdr:cNvSpPr>
          <a:spLocks/>
        </xdr:cNvSpPr>
      </xdr:nvSpPr>
      <xdr:spPr>
        <a:xfrm>
          <a:off x="4981575" y="7343775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123825</xdr:rowOff>
    </xdr:from>
    <xdr:to>
      <xdr:col>15</xdr:col>
      <xdr:colOff>342900</xdr:colOff>
      <xdr:row>10</xdr:row>
      <xdr:rowOff>123825</xdr:rowOff>
    </xdr:to>
    <xdr:sp>
      <xdr:nvSpPr>
        <xdr:cNvPr id="4" name="Line 5027"/>
        <xdr:cNvSpPr>
          <a:spLocks/>
        </xdr:cNvSpPr>
      </xdr:nvSpPr>
      <xdr:spPr>
        <a:xfrm flipV="1">
          <a:off x="4972050" y="28479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123825</xdr:rowOff>
    </xdr:from>
    <xdr:to>
      <xdr:col>15</xdr:col>
      <xdr:colOff>314325</xdr:colOff>
      <xdr:row>12</xdr:row>
      <xdr:rowOff>123825</xdr:rowOff>
    </xdr:to>
    <xdr:sp>
      <xdr:nvSpPr>
        <xdr:cNvPr id="5" name="Line 5028"/>
        <xdr:cNvSpPr>
          <a:spLocks/>
        </xdr:cNvSpPr>
      </xdr:nvSpPr>
      <xdr:spPr>
        <a:xfrm>
          <a:off x="4943475" y="33813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114300</xdr:rowOff>
    </xdr:from>
    <xdr:to>
      <xdr:col>15</xdr:col>
      <xdr:colOff>323850</xdr:colOff>
      <xdr:row>26</xdr:row>
      <xdr:rowOff>114300</xdr:rowOff>
    </xdr:to>
    <xdr:sp>
      <xdr:nvSpPr>
        <xdr:cNvPr id="6" name="Line 5044"/>
        <xdr:cNvSpPr>
          <a:spLocks/>
        </xdr:cNvSpPr>
      </xdr:nvSpPr>
      <xdr:spPr>
        <a:xfrm>
          <a:off x="5000625" y="707707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19050</xdr:colOff>
      <xdr:row>72</xdr:row>
      <xdr:rowOff>123825</xdr:rowOff>
    </xdr:from>
    <xdr:to>
      <xdr:col>15</xdr:col>
      <xdr:colOff>285750</xdr:colOff>
      <xdr:row>72</xdr:row>
      <xdr:rowOff>123825</xdr:rowOff>
    </xdr:to>
    <xdr:sp>
      <xdr:nvSpPr>
        <xdr:cNvPr id="7" name="Line 5048"/>
        <xdr:cNvSpPr>
          <a:spLocks/>
        </xdr:cNvSpPr>
      </xdr:nvSpPr>
      <xdr:spPr>
        <a:xfrm>
          <a:off x="4962525" y="1926907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133350</xdr:colOff>
      <xdr:row>14</xdr:row>
      <xdr:rowOff>152400</xdr:rowOff>
    </xdr:from>
    <xdr:to>
      <xdr:col>15</xdr:col>
      <xdr:colOff>295275</xdr:colOff>
      <xdr:row>14</xdr:row>
      <xdr:rowOff>152400</xdr:rowOff>
    </xdr:to>
    <xdr:sp>
      <xdr:nvSpPr>
        <xdr:cNvPr id="8" name="Line 5049"/>
        <xdr:cNvSpPr>
          <a:spLocks/>
        </xdr:cNvSpPr>
      </xdr:nvSpPr>
      <xdr:spPr>
        <a:xfrm>
          <a:off x="5076825" y="394335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19050</xdr:colOff>
      <xdr:row>45</xdr:row>
      <xdr:rowOff>142875</xdr:rowOff>
    </xdr:from>
    <xdr:to>
      <xdr:col>14</xdr:col>
      <xdr:colOff>295275</xdr:colOff>
      <xdr:row>45</xdr:row>
      <xdr:rowOff>142875</xdr:rowOff>
    </xdr:to>
    <xdr:sp>
      <xdr:nvSpPr>
        <xdr:cNvPr id="9" name="Line 5708"/>
        <xdr:cNvSpPr>
          <a:spLocks/>
        </xdr:cNvSpPr>
      </xdr:nvSpPr>
      <xdr:spPr>
        <a:xfrm flipV="1">
          <a:off x="5648325" y="1214437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152400</xdr:rowOff>
    </xdr:from>
    <xdr:to>
      <xdr:col>14</xdr:col>
      <xdr:colOff>295275</xdr:colOff>
      <xdr:row>46</xdr:row>
      <xdr:rowOff>152400</xdr:rowOff>
    </xdr:to>
    <xdr:sp>
      <xdr:nvSpPr>
        <xdr:cNvPr id="10" name="Line 5713"/>
        <xdr:cNvSpPr>
          <a:spLocks/>
        </xdr:cNvSpPr>
      </xdr:nvSpPr>
      <xdr:spPr>
        <a:xfrm>
          <a:off x="5629275" y="124206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123825</xdr:rowOff>
    </xdr:from>
    <xdr:to>
      <xdr:col>15</xdr:col>
      <xdr:colOff>342900</xdr:colOff>
      <xdr:row>10</xdr:row>
      <xdr:rowOff>123825</xdr:rowOff>
    </xdr:to>
    <xdr:sp>
      <xdr:nvSpPr>
        <xdr:cNvPr id="1" name="Line 784"/>
        <xdr:cNvSpPr>
          <a:spLocks/>
        </xdr:cNvSpPr>
      </xdr:nvSpPr>
      <xdr:spPr>
        <a:xfrm flipV="1">
          <a:off x="4933950" y="283845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11</xdr:row>
      <xdr:rowOff>133350</xdr:rowOff>
    </xdr:from>
    <xdr:to>
      <xdr:col>12</xdr:col>
      <xdr:colOff>333375</xdr:colOff>
      <xdr:row>11</xdr:row>
      <xdr:rowOff>133350</xdr:rowOff>
    </xdr:to>
    <xdr:sp>
      <xdr:nvSpPr>
        <xdr:cNvPr id="1" name="Line 4264"/>
        <xdr:cNvSpPr>
          <a:spLocks/>
        </xdr:cNvSpPr>
      </xdr:nvSpPr>
      <xdr:spPr>
        <a:xfrm>
          <a:off x="8162925" y="31146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0"/>
  <sheetViews>
    <sheetView zoomScale="120" zoomScaleNormal="120" zoomScalePageLayoutView="0" workbookViewId="0" topLeftCell="A1">
      <selection activeCell="D11" sqref="D11"/>
    </sheetView>
  </sheetViews>
  <sheetFormatPr defaultColWidth="8.25390625" defaultRowHeight="14.25"/>
  <cols>
    <col min="1" max="1" width="17.875" style="102" customWidth="1"/>
    <col min="2" max="2" width="29.125" style="104" bestFit="1" customWidth="1"/>
    <col min="3" max="3" width="44.25390625" style="102" customWidth="1"/>
    <col min="4" max="4" width="16.75390625" style="103" customWidth="1"/>
    <col min="5" max="5" width="13.75390625" style="102" bestFit="1" customWidth="1"/>
    <col min="6" max="6" width="8.75390625" style="102" bestFit="1" customWidth="1"/>
    <col min="7" max="7" width="9.125" style="102" bestFit="1" customWidth="1"/>
    <col min="8" max="8" width="8.75390625" style="102" bestFit="1" customWidth="1"/>
    <col min="9" max="9" width="10.50390625" style="102" bestFit="1" customWidth="1"/>
    <col min="10" max="10" width="9.375" style="102" bestFit="1" customWidth="1"/>
    <col min="11" max="11" width="8.75390625" style="102" bestFit="1" customWidth="1"/>
    <col min="12" max="12" width="9.375" style="102" bestFit="1" customWidth="1"/>
    <col min="13" max="16" width="8.75390625" style="102" bestFit="1" customWidth="1"/>
    <col min="17" max="17" width="9.375" style="102" bestFit="1" customWidth="1"/>
    <col min="18" max="18" width="10.25390625" style="102" bestFit="1" customWidth="1"/>
    <col min="19" max="24" width="8.75390625" style="102" bestFit="1" customWidth="1"/>
    <col min="25" max="25" width="10.75390625" style="102" bestFit="1" customWidth="1"/>
    <col min="26" max="26" width="13.875" style="102" bestFit="1" customWidth="1"/>
    <col min="27" max="27" width="9.50390625" style="102" bestFit="1" customWidth="1"/>
    <col min="28" max="31" width="8.75390625" style="102" bestFit="1" customWidth="1"/>
    <col min="32" max="32" width="9.375" style="102" bestFit="1" customWidth="1"/>
    <col min="33" max="33" width="8.75390625" style="102" bestFit="1" customWidth="1"/>
    <col min="34" max="34" width="13.375" style="102" bestFit="1" customWidth="1"/>
    <col min="35" max="36" width="8.75390625" style="102" bestFit="1" customWidth="1"/>
    <col min="37" max="37" width="15.25390625" style="102" bestFit="1" customWidth="1"/>
    <col min="38" max="43" width="8.75390625" style="102" bestFit="1" customWidth="1"/>
    <col min="44" max="44" width="8.875" style="102" bestFit="1" customWidth="1"/>
    <col min="45" max="46" width="8.75390625" style="102" bestFit="1" customWidth="1"/>
    <col min="47" max="47" width="10.75390625" style="102" bestFit="1" customWidth="1"/>
    <col min="48" max="48" width="8.75390625" style="102" bestFit="1" customWidth="1"/>
    <col min="49" max="49" width="9.625" style="102" bestFit="1" customWidth="1"/>
    <col min="50" max="50" width="10.25390625" style="102" bestFit="1" customWidth="1"/>
    <col min="51" max="51" width="8.75390625" style="102" bestFit="1" customWidth="1"/>
    <col min="52" max="52" width="9.375" style="102" bestFit="1" customWidth="1"/>
    <col min="53" max="59" width="8.75390625" style="102" bestFit="1" customWidth="1"/>
    <col min="60" max="61" width="9.375" style="102" bestFit="1" customWidth="1"/>
    <col min="62" max="63" width="8.75390625" style="102" bestFit="1" customWidth="1"/>
    <col min="64" max="65" width="11.625" style="102" bestFit="1" customWidth="1"/>
    <col min="66" max="66" width="9.50390625" style="102" bestFit="1" customWidth="1"/>
    <col min="67" max="70" width="8.75390625" style="102" bestFit="1" customWidth="1"/>
    <col min="71" max="71" width="9.25390625" style="102" bestFit="1" customWidth="1"/>
    <col min="72" max="72" width="10.75390625" style="102" bestFit="1" customWidth="1"/>
    <col min="73" max="73" width="9.375" style="102" bestFit="1" customWidth="1"/>
    <col min="74" max="74" width="8.75390625" style="102" bestFit="1" customWidth="1"/>
    <col min="75" max="75" width="10.75390625" style="102" bestFit="1" customWidth="1"/>
    <col min="76" max="76" width="8.75390625" style="102" bestFit="1" customWidth="1"/>
    <col min="77" max="77" width="10.375" style="102" bestFit="1" customWidth="1"/>
    <col min="78" max="78" width="9.375" style="102" bestFit="1" customWidth="1"/>
    <col min="79" max="80" width="8.75390625" style="102" bestFit="1" customWidth="1"/>
    <col min="81" max="81" width="10.75390625" style="102" bestFit="1" customWidth="1"/>
    <col min="82" max="86" width="17.00390625" style="102" bestFit="1" customWidth="1"/>
    <col min="87" max="87" width="15.875" style="102" bestFit="1" customWidth="1"/>
    <col min="88" max="88" width="10.75390625" style="102" bestFit="1" customWidth="1"/>
    <col min="89" max="16384" width="8.25390625" style="102" customWidth="1"/>
  </cols>
  <sheetData>
    <row r="1" spans="1:88" s="151" customFormat="1" ht="25.5">
      <c r="A1" s="163" t="s">
        <v>201</v>
      </c>
      <c r="B1" s="163"/>
      <c r="C1" s="163"/>
      <c r="D1" s="163"/>
      <c r="E1" s="163"/>
      <c r="F1" s="163"/>
      <c r="G1" s="163"/>
      <c r="H1" s="163"/>
      <c r="I1" s="157"/>
      <c r="J1" s="157"/>
      <c r="K1" s="157"/>
      <c r="L1" s="157"/>
      <c r="M1" s="157"/>
      <c r="N1" s="157"/>
      <c r="O1" s="157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05"/>
    </row>
    <row r="2" spans="1:88" s="151" customFormat="1" ht="25.5">
      <c r="A2" s="163" t="s">
        <v>200</v>
      </c>
      <c r="B2" s="163"/>
      <c r="C2" s="163"/>
      <c r="D2" s="163"/>
      <c r="E2" s="163"/>
      <c r="F2" s="163"/>
      <c r="G2" s="163"/>
      <c r="H2" s="163"/>
      <c r="I2" s="157"/>
      <c r="J2" s="157"/>
      <c r="K2" s="157"/>
      <c r="L2" s="157"/>
      <c r="M2" s="157"/>
      <c r="N2" s="157"/>
      <c r="O2" s="157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05"/>
    </row>
    <row r="3" spans="1:88" s="154" customFormat="1" ht="25.5">
      <c r="A3" s="164" t="s">
        <v>199</v>
      </c>
      <c r="B3" s="164"/>
      <c r="C3" s="164"/>
      <c r="D3" s="164"/>
      <c r="E3" s="164"/>
      <c r="F3" s="164"/>
      <c r="G3" s="164"/>
      <c r="H3" s="164"/>
      <c r="I3" s="156"/>
      <c r="J3" s="156"/>
      <c r="K3" s="156"/>
      <c r="L3" s="156"/>
      <c r="M3" s="156"/>
      <c r="N3" s="156"/>
      <c r="O3" s="156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5"/>
    </row>
    <row r="4" spans="1:88" s="151" customFormat="1" ht="23.25">
      <c r="A4" s="152"/>
      <c r="B4" s="153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05"/>
    </row>
    <row r="5" spans="1:88" s="149" customFormat="1" ht="19.5" customHeight="1">
      <c r="A5" s="162" t="s">
        <v>22</v>
      </c>
      <c r="B5" s="160" t="s">
        <v>21</v>
      </c>
      <c r="C5" s="162" t="s">
        <v>10</v>
      </c>
      <c r="D5" s="160" t="s">
        <v>11</v>
      </c>
      <c r="E5" s="110">
        <v>1</v>
      </c>
      <c r="F5" s="110">
        <v>2</v>
      </c>
      <c r="G5" s="110">
        <v>3</v>
      </c>
      <c r="H5" s="110">
        <v>4</v>
      </c>
      <c r="I5" s="110">
        <v>5</v>
      </c>
      <c r="J5" s="110">
        <v>6</v>
      </c>
      <c r="K5" s="110">
        <v>7</v>
      </c>
      <c r="L5" s="110">
        <v>8</v>
      </c>
      <c r="M5" s="110">
        <v>9</v>
      </c>
      <c r="N5" s="110">
        <v>10</v>
      </c>
      <c r="O5" s="110">
        <v>11</v>
      </c>
      <c r="P5" s="110">
        <v>12</v>
      </c>
      <c r="Q5" s="110">
        <v>13</v>
      </c>
      <c r="R5" s="110">
        <v>14</v>
      </c>
      <c r="S5" s="110">
        <v>15</v>
      </c>
      <c r="T5" s="110">
        <v>16</v>
      </c>
      <c r="U5" s="110">
        <v>17</v>
      </c>
      <c r="V5" s="110">
        <v>18</v>
      </c>
      <c r="W5" s="110">
        <v>19</v>
      </c>
      <c r="X5" s="110">
        <v>20</v>
      </c>
      <c r="Y5" s="110">
        <v>21</v>
      </c>
      <c r="Z5" s="110">
        <v>22</v>
      </c>
      <c r="AA5" s="110">
        <v>23</v>
      </c>
      <c r="AB5" s="110">
        <v>24</v>
      </c>
      <c r="AC5" s="110">
        <v>25</v>
      </c>
      <c r="AD5" s="110">
        <v>26</v>
      </c>
      <c r="AE5" s="110">
        <v>27</v>
      </c>
      <c r="AF5" s="110">
        <v>28</v>
      </c>
      <c r="AG5" s="110">
        <v>29</v>
      </c>
      <c r="AH5" s="110">
        <v>30</v>
      </c>
      <c r="AI5" s="110">
        <v>31</v>
      </c>
      <c r="AJ5" s="110">
        <v>32</v>
      </c>
      <c r="AK5" s="110">
        <v>33</v>
      </c>
      <c r="AL5" s="110">
        <v>34</v>
      </c>
      <c r="AM5" s="110">
        <v>35</v>
      </c>
      <c r="AN5" s="110">
        <v>36</v>
      </c>
      <c r="AO5" s="110">
        <v>37</v>
      </c>
      <c r="AP5" s="110">
        <v>38</v>
      </c>
      <c r="AQ5" s="110">
        <v>39</v>
      </c>
      <c r="AR5" s="110">
        <v>40</v>
      </c>
      <c r="AS5" s="110">
        <v>41</v>
      </c>
      <c r="AT5" s="110">
        <v>42</v>
      </c>
      <c r="AU5" s="110">
        <v>43</v>
      </c>
      <c r="AV5" s="110">
        <v>44</v>
      </c>
      <c r="AW5" s="110">
        <v>45</v>
      </c>
      <c r="AX5" s="110">
        <v>46</v>
      </c>
      <c r="AY5" s="110">
        <v>47</v>
      </c>
      <c r="AZ5" s="110">
        <v>48</v>
      </c>
      <c r="BA5" s="110">
        <v>49</v>
      </c>
      <c r="BB5" s="110">
        <v>50</v>
      </c>
      <c r="BC5" s="110">
        <v>51</v>
      </c>
      <c r="BD5" s="110">
        <v>52</v>
      </c>
      <c r="BE5" s="110">
        <v>53</v>
      </c>
      <c r="BF5" s="110">
        <v>54</v>
      </c>
      <c r="BG5" s="110">
        <v>55</v>
      </c>
      <c r="BH5" s="110">
        <v>56</v>
      </c>
      <c r="BI5" s="110">
        <v>57</v>
      </c>
      <c r="BJ5" s="110">
        <v>58</v>
      </c>
      <c r="BK5" s="110">
        <v>59</v>
      </c>
      <c r="BL5" s="110">
        <v>60</v>
      </c>
      <c r="BM5" s="110">
        <v>61</v>
      </c>
      <c r="BN5" s="110">
        <v>62</v>
      </c>
      <c r="BO5" s="110">
        <v>63</v>
      </c>
      <c r="BP5" s="110">
        <v>64</v>
      </c>
      <c r="BQ5" s="110">
        <v>65</v>
      </c>
      <c r="BR5" s="110">
        <v>66</v>
      </c>
      <c r="BS5" s="110">
        <v>67</v>
      </c>
      <c r="BT5" s="110">
        <v>68</v>
      </c>
      <c r="BU5" s="110">
        <v>69</v>
      </c>
      <c r="BV5" s="110">
        <v>70</v>
      </c>
      <c r="BW5" s="110">
        <v>71</v>
      </c>
      <c r="BX5" s="110">
        <v>72</v>
      </c>
      <c r="BY5" s="110">
        <v>73</v>
      </c>
      <c r="BZ5" s="110">
        <v>74</v>
      </c>
      <c r="CA5" s="110">
        <v>75</v>
      </c>
      <c r="CB5" s="110">
        <v>76</v>
      </c>
      <c r="CC5" s="110">
        <v>77</v>
      </c>
      <c r="CD5" s="110">
        <v>78</v>
      </c>
      <c r="CE5" s="110">
        <v>79</v>
      </c>
      <c r="CF5" s="110">
        <v>80</v>
      </c>
      <c r="CG5" s="110">
        <v>81</v>
      </c>
      <c r="CH5" s="110">
        <v>82</v>
      </c>
      <c r="CI5" s="110" t="s">
        <v>198</v>
      </c>
      <c r="CJ5" s="150" t="s">
        <v>35</v>
      </c>
    </row>
    <row r="6" spans="1:88" s="144" customFormat="1" ht="21">
      <c r="A6" s="162"/>
      <c r="B6" s="161"/>
      <c r="C6" s="162"/>
      <c r="D6" s="161"/>
      <c r="E6" s="148" t="s">
        <v>197</v>
      </c>
      <c r="F6" s="147" t="s">
        <v>196</v>
      </c>
      <c r="G6" s="147" t="s">
        <v>195</v>
      </c>
      <c r="H6" s="147" t="s">
        <v>194</v>
      </c>
      <c r="I6" s="146" t="s">
        <v>193</v>
      </c>
      <c r="J6" s="146" t="s">
        <v>192</v>
      </c>
      <c r="K6" s="146" t="s">
        <v>191</v>
      </c>
      <c r="L6" s="146" t="s">
        <v>190</v>
      </c>
      <c r="M6" s="146" t="s">
        <v>189</v>
      </c>
      <c r="N6" s="146" t="s">
        <v>188</v>
      </c>
      <c r="O6" s="146" t="s">
        <v>187</v>
      </c>
      <c r="P6" s="146" t="s">
        <v>186</v>
      </c>
      <c r="Q6" s="146" t="s">
        <v>185</v>
      </c>
      <c r="R6" s="146" t="s">
        <v>184</v>
      </c>
      <c r="S6" s="146" t="s">
        <v>183</v>
      </c>
      <c r="T6" s="146" t="s">
        <v>182</v>
      </c>
      <c r="U6" s="146" t="s">
        <v>181</v>
      </c>
      <c r="V6" s="146" t="s">
        <v>180</v>
      </c>
      <c r="W6" s="146" t="s">
        <v>179</v>
      </c>
      <c r="X6" s="146" t="s">
        <v>178</v>
      </c>
      <c r="Y6" s="146" t="s">
        <v>177</v>
      </c>
      <c r="Z6" s="146" t="s">
        <v>176</v>
      </c>
      <c r="AA6" s="146" t="s">
        <v>175</v>
      </c>
      <c r="AB6" s="146" t="s">
        <v>174</v>
      </c>
      <c r="AC6" s="146" t="s">
        <v>173</v>
      </c>
      <c r="AD6" s="146" t="s">
        <v>172</v>
      </c>
      <c r="AE6" s="146" t="s">
        <v>171</v>
      </c>
      <c r="AF6" s="146" t="s">
        <v>170</v>
      </c>
      <c r="AG6" s="146" t="s">
        <v>169</v>
      </c>
      <c r="AH6" s="146" t="s">
        <v>168</v>
      </c>
      <c r="AI6" s="146" t="s">
        <v>167</v>
      </c>
      <c r="AJ6" s="146" t="s">
        <v>166</v>
      </c>
      <c r="AK6" s="146" t="s">
        <v>165</v>
      </c>
      <c r="AL6" s="146" t="s">
        <v>164</v>
      </c>
      <c r="AM6" s="146" t="s">
        <v>163</v>
      </c>
      <c r="AN6" s="146" t="s">
        <v>162</v>
      </c>
      <c r="AO6" s="146" t="s">
        <v>161</v>
      </c>
      <c r="AP6" s="146" t="s">
        <v>160</v>
      </c>
      <c r="AQ6" s="146" t="s">
        <v>159</v>
      </c>
      <c r="AR6" s="146" t="s">
        <v>158</v>
      </c>
      <c r="AS6" s="146" t="s">
        <v>157</v>
      </c>
      <c r="AT6" s="146" t="s">
        <v>156</v>
      </c>
      <c r="AU6" s="146" t="s">
        <v>155</v>
      </c>
      <c r="AV6" s="146" t="s">
        <v>154</v>
      </c>
      <c r="AW6" s="146" t="s">
        <v>153</v>
      </c>
      <c r="AX6" s="146" t="s">
        <v>152</v>
      </c>
      <c r="AY6" s="146" t="s">
        <v>151</v>
      </c>
      <c r="AZ6" s="146" t="s">
        <v>150</v>
      </c>
      <c r="BA6" s="146" t="s">
        <v>149</v>
      </c>
      <c r="BB6" s="146" t="s">
        <v>148</v>
      </c>
      <c r="BC6" s="146" t="s">
        <v>147</v>
      </c>
      <c r="BD6" s="146" t="s">
        <v>146</v>
      </c>
      <c r="BE6" s="146" t="s">
        <v>145</v>
      </c>
      <c r="BF6" s="146" t="s">
        <v>144</v>
      </c>
      <c r="BG6" s="146" t="s">
        <v>143</v>
      </c>
      <c r="BH6" s="146" t="s">
        <v>142</v>
      </c>
      <c r="BI6" s="146" t="s">
        <v>141</v>
      </c>
      <c r="BJ6" s="146" t="s">
        <v>140</v>
      </c>
      <c r="BK6" s="146" t="s">
        <v>139</v>
      </c>
      <c r="BL6" s="146" t="s">
        <v>138</v>
      </c>
      <c r="BM6" s="146" t="s">
        <v>137</v>
      </c>
      <c r="BN6" s="146" t="s">
        <v>136</v>
      </c>
      <c r="BO6" s="146" t="s">
        <v>135</v>
      </c>
      <c r="BP6" s="146" t="s">
        <v>134</v>
      </c>
      <c r="BQ6" s="146" t="s">
        <v>133</v>
      </c>
      <c r="BR6" s="146" t="s">
        <v>132</v>
      </c>
      <c r="BS6" s="146" t="s">
        <v>131</v>
      </c>
      <c r="BT6" s="146" t="s">
        <v>130</v>
      </c>
      <c r="BU6" s="146" t="s">
        <v>129</v>
      </c>
      <c r="BV6" s="146" t="s">
        <v>128</v>
      </c>
      <c r="BW6" s="146" t="s">
        <v>127</v>
      </c>
      <c r="BX6" s="146" t="s">
        <v>126</v>
      </c>
      <c r="BY6" s="146" t="s">
        <v>125</v>
      </c>
      <c r="BZ6" s="146" t="s">
        <v>124</v>
      </c>
      <c r="CA6" s="146" t="s">
        <v>123</v>
      </c>
      <c r="CB6" s="146" t="s">
        <v>122</v>
      </c>
      <c r="CC6" s="146" t="s">
        <v>121</v>
      </c>
      <c r="CD6" s="146" t="s">
        <v>120</v>
      </c>
      <c r="CE6" s="146" t="s">
        <v>119</v>
      </c>
      <c r="CF6" s="146" t="s">
        <v>118</v>
      </c>
      <c r="CG6" s="146" t="s">
        <v>117</v>
      </c>
      <c r="CH6" s="146" t="s">
        <v>116</v>
      </c>
      <c r="CI6" s="145" t="s">
        <v>115</v>
      </c>
      <c r="CJ6" s="110" t="s">
        <v>114</v>
      </c>
    </row>
    <row r="7" spans="1:88" s="120" customFormat="1" ht="21">
      <c r="A7" s="167" t="s">
        <v>113</v>
      </c>
      <c r="B7" s="173" t="s">
        <v>112</v>
      </c>
      <c r="C7" s="132" t="s">
        <v>111</v>
      </c>
      <c r="D7" s="143" t="s">
        <v>110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5">
        <v>0</v>
      </c>
      <c r="AN7" s="115">
        <v>0</v>
      </c>
      <c r="AO7" s="115">
        <v>0</v>
      </c>
      <c r="AP7" s="115">
        <v>0</v>
      </c>
      <c r="AQ7" s="115">
        <v>0</v>
      </c>
      <c r="AR7" s="115">
        <v>0</v>
      </c>
      <c r="AS7" s="115">
        <v>0</v>
      </c>
      <c r="AT7" s="115">
        <v>0</v>
      </c>
      <c r="AU7" s="115">
        <v>0</v>
      </c>
      <c r="AV7" s="115">
        <v>0</v>
      </c>
      <c r="AW7" s="115">
        <v>0</v>
      </c>
      <c r="AX7" s="115">
        <v>0</v>
      </c>
      <c r="AY7" s="115">
        <v>0</v>
      </c>
      <c r="AZ7" s="115">
        <v>0</v>
      </c>
      <c r="BA7" s="115">
        <v>0</v>
      </c>
      <c r="BB7" s="115">
        <v>0</v>
      </c>
      <c r="BC7" s="115">
        <v>0</v>
      </c>
      <c r="BD7" s="115">
        <v>0</v>
      </c>
      <c r="BE7" s="115">
        <v>0</v>
      </c>
      <c r="BF7" s="115">
        <v>0</v>
      </c>
      <c r="BG7" s="115">
        <v>0</v>
      </c>
      <c r="BH7" s="115">
        <v>0</v>
      </c>
      <c r="BI7" s="115">
        <v>0</v>
      </c>
      <c r="BJ7" s="115">
        <v>0</v>
      </c>
      <c r="BK7" s="115">
        <v>0</v>
      </c>
      <c r="BL7" s="115">
        <v>0</v>
      </c>
      <c r="BM7" s="115">
        <v>0</v>
      </c>
      <c r="BN7" s="115">
        <v>0</v>
      </c>
      <c r="BO7" s="115">
        <v>0</v>
      </c>
      <c r="BP7" s="115">
        <v>0</v>
      </c>
      <c r="BQ7" s="115">
        <v>0</v>
      </c>
      <c r="BR7" s="115">
        <v>0</v>
      </c>
      <c r="BS7" s="115">
        <v>0</v>
      </c>
      <c r="BT7" s="115">
        <v>0</v>
      </c>
      <c r="BU7" s="115">
        <v>0</v>
      </c>
      <c r="BV7" s="115">
        <v>0</v>
      </c>
      <c r="BW7" s="115">
        <v>0</v>
      </c>
      <c r="BX7" s="115">
        <v>0</v>
      </c>
      <c r="BY7" s="115">
        <v>0</v>
      </c>
      <c r="BZ7" s="115">
        <v>0</v>
      </c>
      <c r="CA7" s="115">
        <v>0</v>
      </c>
      <c r="CB7" s="115">
        <v>0</v>
      </c>
      <c r="CC7" s="115">
        <v>0</v>
      </c>
      <c r="CD7" s="142">
        <v>200000</v>
      </c>
      <c r="CE7" s="142">
        <v>200000</v>
      </c>
      <c r="CF7" s="142">
        <v>200000</v>
      </c>
      <c r="CG7" s="142">
        <v>200000</v>
      </c>
      <c r="CH7" s="142">
        <v>200000</v>
      </c>
      <c r="CI7" s="141">
        <f aca="true" t="shared" si="0" ref="CI7:CI18">SUM(E7:CH7)</f>
        <v>1000000</v>
      </c>
      <c r="CJ7" s="132" t="s">
        <v>42</v>
      </c>
    </row>
    <row r="8" spans="1:88" s="120" customFormat="1" ht="21">
      <c r="A8" s="167"/>
      <c r="B8" s="166"/>
      <c r="C8" s="137" t="s">
        <v>109</v>
      </c>
      <c r="D8" s="136" t="s">
        <v>107</v>
      </c>
      <c r="E8" s="135">
        <v>115000</v>
      </c>
      <c r="F8" s="135">
        <v>115000</v>
      </c>
      <c r="G8" s="135">
        <v>115000</v>
      </c>
      <c r="H8" s="135">
        <v>115000</v>
      </c>
      <c r="I8" s="135">
        <v>115000</v>
      </c>
      <c r="J8" s="135">
        <v>115000</v>
      </c>
      <c r="K8" s="135">
        <v>115000</v>
      </c>
      <c r="L8" s="135">
        <v>115000</v>
      </c>
      <c r="M8" s="135">
        <v>115000</v>
      </c>
      <c r="N8" s="135">
        <v>115000</v>
      </c>
      <c r="O8" s="135">
        <v>115000</v>
      </c>
      <c r="P8" s="135">
        <v>115000</v>
      </c>
      <c r="Q8" s="135">
        <v>115000</v>
      </c>
      <c r="R8" s="135">
        <v>115000</v>
      </c>
      <c r="S8" s="135">
        <v>115000</v>
      </c>
      <c r="T8" s="135">
        <v>115000</v>
      </c>
      <c r="U8" s="135">
        <v>115000</v>
      </c>
      <c r="V8" s="135">
        <v>115000</v>
      </c>
      <c r="W8" s="135">
        <v>115000</v>
      </c>
      <c r="X8" s="135">
        <v>115000</v>
      </c>
      <c r="Y8" s="135">
        <v>115000</v>
      </c>
      <c r="Z8" s="135">
        <v>115000</v>
      </c>
      <c r="AA8" s="135">
        <v>115000</v>
      </c>
      <c r="AB8" s="135">
        <v>115000</v>
      </c>
      <c r="AC8" s="135">
        <v>115000</v>
      </c>
      <c r="AD8" s="135">
        <v>115000</v>
      </c>
      <c r="AE8" s="135">
        <v>115000</v>
      </c>
      <c r="AF8" s="135">
        <v>115000</v>
      </c>
      <c r="AG8" s="135">
        <v>115000</v>
      </c>
      <c r="AH8" s="135">
        <v>115000</v>
      </c>
      <c r="AI8" s="135">
        <v>115000</v>
      </c>
      <c r="AJ8" s="135">
        <v>115000</v>
      </c>
      <c r="AK8" s="135">
        <v>115000</v>
      </c>
      <c r="AL8" s="135">
        <v>115000</v>
      </c>
      <c r="AM8" s="135">
        <v>115000</v>
      </c>
      <c r="AN8" s="135">
        <v>115000</v>
      </c>
      <c r="AO8" s="135">
        <v>115000</v>
      </c>
      <c r="AP8" s="135">
        <v>115000</v>
      </c>
      <c r="AQ8" s="135">
        <v>115000</v>
      </c>
      <c r="AR8" s="135">
        <v>115000</v>
      </c>
      <c r="AS8" s="135">
        <v>115000</v>
      </c>
      <c r="AT8" s="135">
        <v>115000</v>
      </c>
      <c r="AU8" s="135">
        <v>115000</v>
      </c>
      <c r="AV8" s="135">
        <v>115000</v>
      </c>
      <c r="AW8" s="135">
        <v>115000</v>
      </c>
      <c r="AX8" s="135">
        <v>115000</v>
      </c>
      <c r="AY8" s="135">
        <v>115000</v>
      </c>
      <c r="AZ8" s="135">
        <v>115000</v>
      </c>
      <c r="BA8" s="135">
        <v>115000</v>
      </c>
      <c r="BB8" s="135">
        <v>115000</v>
      </c>
      <c r="BC8" s="135">
        <v>115000</v>
      </c>
      <c r="BD8" s="135">
        <v>115000</v>
      </c>
      <c r="BE8" s="135">
        <v>115000</v>
      </c>
      <c r="BF8" s="135">
        <v>115000</v>
      </c>
      <c r="BG8" s="135">
        <v>115000</v>
      </c>
      <c r="BH8" s="135">
        <v>115000</v>
      </c>
      <c r="BI8" s="135">
        <v>115000</v>
      </c>
      <c r="BJ8" s="135">
        <v>115000</v>
      </c>
      <c r="BK8" s="135">
        <v>115000</v>
      </c>
      <c r="BL8" s="135">
        <v>115000</v>
      </c>
      <c r="BM8" s="135">
        <v>115000</v>
      </c>
      <c r="BN8" s="135">
        <v>115000</v>
      </c>
      <c r="BO8" s="135">
        <v>115000</v>
      </c>
      <c r="BP8" s="135">
        <v>115000</v>
      </c>
      <c r="BQ8" s="135">
        <v>115000</v>
      </c>
      <c r="BR8" s="135">
        <v>115000</v>
      </c>
      <c r="BS8" s="135">
        <v>115000</v>
      </c>
      <c r="BT8" s="135">
        <v>115000</v>
      </c>
      <c r="BU8" s="135">
        <v>115000</v>
      </c>
      <c r="BV8" s="135">
        <v>115000</v>
      </c>
      <c r="BW8" s="135">
        <v>115000</v>
      </c>
      <c r="BX8" s="135">
        <v>115000</v>
      </c>
      <c r="BY8" s="135">
        <v>115000</v>
      </c>
      <c r="BZ8" s="135">
        <v>115000</v>
      </c>
      <c r="CA8" s="135">
        <v>115000</v>
      </c>
      <c r="CB8" s="135">
        <v>115000</v>
      </c>
      <c r="CC8" s="135">
        <v>115000</v>
      </c>
      <c r="CD8" s="140">
        <v>0</v>
      </c>
      <c r="CE8" s="140">
        <v>0</v>
      </c>
      <c r="CF8" s="140">
        <v>0</v>
      </c>
      <c r="CG8" s="140">
        <v>0</v>
      </c>
      <c r="CH8" s="140">
        <v>0</v>
      </c>
      <c r="CI8" s="133">
        <f t="shared" si="0"/>
        <v>8855000</v>
      </c>
      <c r="CJ8" s="132" t="s">
        <v>31</v>
      </c>
    </row>
    <row r="9" spans="1:88" s="120" customFormat="1" ht="21">
      <c r="A9" s="167"/>
      <c r="B9" s="169"/>
      <c r="C9" s="137" t="s">
        <v>108</v>
      </c>
      <c r="D9" s="136" t="s">
        <v>107</v>
      </c>
      <c r="E9" s="139">
        <f>33*30000</f>
        <v>990000</v>
      </c>
      <c r="F9" s="135">
        <f>3*30000</f>
        <v>90000</v>
      </c>
      <c r="G9" s="135">
        <f>5*30000</f>
        <v>150000</v>
      </c>
      <c r="H9" s="135">
        <f>6*30000</f>
        <v>180000</v>
      </c>
      <c r="I9" s="135">
        <f>4*30000</f>
        <v>120000</v>
      </c>
      <c r="J9" s="135">
        <f>10*30000</f>
        <v>300000</v>
      </c>
      <c r="K9" s="135">
        <f>3*30000</f>
        <v>90000</v>
      </c>
      <c r="L9" s="135">
        <f>4*30000</f>
        <v>120000</v>
      </c>
      <c r="M9" s="135">
        <f>8*30000</f>
        <v>240000</v>
      </c>
      <c r="N9" s="135">
        <f>2*30000</f>
        <v>60000</v>
      </c>
      <c r="O9" s="135">
        <f>7*30000</f>
        <v>210000</v>
      </c>
      <c r="P9" s="135">
        <f>3*30000</f>
        <v>90000</v>
      </c>
      <c r="Q9" s="135">
        <f>7*30000</f>
        <v>210000</v>
      </c>
      <c r="R9" s="135">
        <f>10*30000</f>
        <v>300000</v>
      </c>
      <c r="S9" s="135">
        <f>4*30000</f>
        <v>120000</v>
      </c>
      <c r="T9" s="135">
        <f>1*30000</f>
        <v>30000</v>
      </c>
      <c r="U9" s="135">
        <f>3*30000</f>
        <v>90000</v>
      </c>
      <c r="V9" s="135">
        <f>1*30000</f>
        <v>30000</v>
      </c>
      <c r="W9" s="135">
        <f>5*30000</f>
        <v>150000</v>
      </c>
      <c r="X9" s="135">
        <f>4*30000</f>
        <v>120000</v>
      </c>
      <c r="Y9" s="135">
        <f>15*30000</f>
        <v>450000</v>
      </c>
      <c r="Z9" s="135">
        <f>9*30000</f>
        <v>270000</v>
      </c>
      <c r="AA9" s="135">
        <f>6*30000</f>
        <v>180000</v>
      </c>
      <c r="AB9" s="135">
        <f>7*30000</f>
        <v>210000</v>
      </c>
      <c r="AC9" s="135">
        <f>4*30000</f>
        <v>120000</v>
      </c>
      <c r="AD9" s="135">
        <f>3*30000</f>
        <v>90000</v>
      </c>
      <c r="AE9" s="135">
        <f>2*30000</f>
        <v>60000</v>
      </c>
      <c r="AF9" s="135">
        <f>9*30000</f>
        <v>270000</v>
      </c>
      <c r="AG9" s="135">
        <f>6*30000</f>
        <v>180000</v>
      </c>
      <c r="AH9" s="135">
        <f>3*30000</f>
        <v>90000</v>
      </c>
      <c r="AI9" s="135">
        <f>3*30000</f>
        <v>90000</v>
      </c>
      <c r="AJ9" s="135">
        <f>4*30000</f>
        <v>120000</v>
      </c>
      <c r="AK9" s="135">
        <f>5*30000</f>
        <v>150000</v>
      </c>
      <c r="AL9" s="135">
        <f>3*30000</f>
        <v>90000</v>
      </c>
      <c r="AM9" s="135">
        <f>1*30000</f>
        <v>30000</v>
      </c>
      <c r="AN9" s="135">
        <f>3*30000</f>
        <v>90000</v>
      </c>
      <c r="AO9" s="135">
        <f>3*30000</f>
        <v>90000</v>
      </c>
      <c r="AP9" s="135">
        <f>5*30000</f>
        <v>150000</v>
      </c>
      <c r="AQ9" s="135">
        <f>3*30000</f>
        <v>90000</v>
      </c>
      <c r="AR9" s="135">
        <f>6*30000</f>
        <v>180000</v>
      </c>
      <c r="AS9" s="135">
        <f>3*30000</f>
        <v>90000</v>
      </c>
      <c r="AT9" s="135">
        <f>2*30000</f>
        <v>60000</v>
      </c>
      <c r="AU9" s="135">
        <f>5*30000</f>
        <v>150000</v>
      </c>
      <c r="AV9" s="135">
        <f>2*30000</f>
        <v>60000</v>
      </c>
      <c r="AW9" s="135">
        <f>1*30000</f>
        <v>30000</v>
      </c>
      <c r="AX9" s="135">
        <f>3*30000</f>
        <v>90000</v>
      </c>
      <c r="AY9" s="135">
        <f>3*30000</f>
        <v>90000</v>
      </c>
      <c r="AZ9" s="135">
        <f>8*30000</f>
        <v>240000</v>
      </c>
      <c r="BA9" s="135">
        <f>1*30000</f>
        <v>30000</v>
      </c>
      <c r="BB9" s="135">
        <f>4*30000</f>
        <v>120000</v>
      </c>
      <c r="BC9" s="135">
        <f>5*30000</f>
        <v>150000</v>
      </c>
      <c r="BD9" s="135">
        <f>4*30000</f>
        <v>120000</v>
      </c>
      <c r="BE9" s="135">
        <f>4*30000</f>
        <v>120000</v>
      </c>
      <c r="BF9" s="135">
        <f>2*30000</f>
        <v>60000</v>
      </c>
      <c r="BG9" s="135">
        <f>4*30000</f>
        <v>120000</v>
      </c>
      <c r="BH9" s="135">
        <f>8*30000</f>
        <v>240000</v>
      </c>
      <c r="BI9" s="135">
        <f>7*30000</f>
        <v>210000</v>
      </c>
      <c r="BJ9" s="135">
        <f>8*30000</f>
        <v>240000</v>
      </c>
      <c r="BK9" s="135">
        <f>2*30000</f>
        <v>60000</v>
      </c>
      <c r="BL9" s="135">
        <f>7*30000</f>
        <v>210000</v>
      </c>
      <c r="BM9" s="135">
        <f>1*30000</f>
        <v>30000</v>
      </c>
      <c r="BN9" s="135">
        <f>3*30000</f>
        <v>90000</v>
      </c>
      <c r="BO9" s="135">
        <f>3*30000</f>
        <v>90000</v>
      </c>
      <c r="BP9" s="135">
        <f>4*30000</f>
        <v>120000</v>
      </c>
      <c r="BQ9" s="135">
        <f>1*30000</f>
        <v>30000</v>
      </c>
      <c r="BR9" s="135">
        <f>3*30000</f>
        <v>90000</v>
      </c>
      <c r="BS9" s="135">
        <f>5*30000</f>
        <v>150000</v>
      </c>
      <c r="BT9" s="135">
        <f>6*30000</f>
        <v>180000</v>
      </c>
      <c r="BU9" s="135">
        <f>8*30000</f>
        <v>240000</v>
      </c>
      <c r="BV9" s="135">
        <f>3*30000</f>
        <v>90000</v>
      </c>
      <c r="BW9" s="135">
        <f>3*30000</f>
        <v>90000</v>
      </c>
      <c r="BX9" s="135">
        <f>2*30000</f>
        <v>60000</v>
      </c>
      <c r="BY9" s="135">
        <f>2*30000</f>
        <v>60000</v>
      </c>
      <c r="BZ9" s="135">
        <f>9*30000</f>
        <v>270000</v>
      </c>
      <c r="CA9" s="135">
        <f>3*30000</f>
        <v>90000</v>
      </c>
      <c r="CB9" s="135">
        <f>2*30000</f>
        <v>60000</v>
      </c>
      <c r="CC9" s="135">
        <f>11*30000</f>
        <v>330000</v>
      </c>
      <c r="CD9" s="134">
        <v>0</v>
      </c>
      <c r="CE9" s="134">
        <v>0</v>
      </c>
      <c r="CF9" s="134">
        <v>0</v>
      </c>
      <c r="CG9" s="134">
        <v>0</v>
      </c>
      <c r="CH9" s="134">
        <v>0</v>
      </c>
      <c r="CI9" s="133">
        <f t="shared" si="0"/>
        <v>11250000</v>
      </c>
      <c r="CJ9" s="132" t="s">
        <v>29</v>
      </c>
    </row>
    <row r="10" spans="1:88" s="120" customFormat="1" ht="21">
      <c r="A10" s="167"/>
      <c r="B10" s="166" t="s">
        <v>106</v>
      </c>
      <c r="C10" s="137" t="s">
        <v>105</v>
      </c>
      <c r="D10" s="136" t="s">
        <v>99</v>
      </c>
      <c r="E10" s="135">
        <v>25000</v>
      </c>
      <c r="F10" s="135">
        <v>7500</v>
      </c>
      <c r="G10" s="135">
        <v>12500</v>
      </c>
      <c r="H10" s="135">
        <v>12500</v>
      </c>
      <c r="I10" s="135">
        <v>12500</v>
      </c>
      <c r="J10" s="135">
        <v>17500</v>
      </c>
      <c r="K10" s="135">
        <v>12500</v>
      </c>
      <c r="L10" s="135">
        <v>12500</v>
      </c>
      <c r="M10" s="135">
        <v>12500</v>
      </c>
      <c r="N10" s="135">
        <v>7500</v>
      </c>
      <c r="O10" s="135">
        <v>12500</v>
      </c>
      <c r="P10" s="135">
        <v>12500</v>
      </c>
      <c r="Q10" s="135">
        <v>12500</v>
      </c>
      <c r="R10" s="135">
        <v>17500</v>
      </c>
      <c r="S10" s="135">
        <v>12500</v>
      </c>
      <c r="T10" s="135">
        <v>7500</v>
      </c>
      <c r="U10" s="135">
        <v>7500</v>
      </c>
      <c r="V10" s="135">
        <v>7500</v>
      </c>
      <c r="W10" s="135">
        <v>7500</v>
      </c>
      <c r="X10" s="135">
        <v>12500</v>
      </c>
      <c r="Y10" s="135">
        <v>25000</v>
      </c>
      <c r="Z10" s="135">
        <v>20000</v>
      </c>
      <c r="AA10" s="135">
        <v>12500</v>
      </c>
      <c r="AB10" s="135">
        <v>12500</v>
      </c>
      <c r="AC10" s="135">
        <v>12500</v>
      </c>
      <c r="AD10" s="135">
        <v>12500</v>
      </c>
      <c r="AE10" s="135">
        <v>7500</v>
      </c>
      <c r="AF10" s="135">
        <v>12500</v>
      </c>
      <c r="AG10" s="135">
        <v>12500</v>
      </c>
      <c r="AH10" s="135">
        <v>7500</v>
      </c>
      <c r="AI10" s="135">
        <v>7500</v>
      </c>
      <c r="AJ10" s="135">
        <v>12500</v>
      </c>
      <c r="AK10" s="135">
        <v>12500</v>
      </c>
      <c r="AL10" s="135">
        <v>7500</v>
      </c>
      <c r="AM10" s="135">
        <v>7500</v>
      </c>
      <c r="AN10" s="135">
        <v>12500</v>
      </c>
      <c r="AO10" s="135">
        <v>12500</v>
      </c>
      <c r="AP10" s="135">
        <v>12500</v>
      </c>
      <c r="AQ10" s="135">
        <v>12500</v>
      </c>
      <c r="AR10" s="135">
        <v>12500</v>
      </c>
      <c r="AS10" s="135">
        <v>12500</v>
      </c>
      <c r="AT10" s="135">
        <v>12500</v>
      </c>
      <c r="AU10" s="135">
        <v>12500</v>
      </c>
      <c r="AV10" s="135">
        <v>12500</v>
      </c>
      <c r="AW10" s="135">
        <v>12500</v>
      </c>
      <c r="AX10" s="135">
        <v>12500</v>
      </c>
      <c r="AY10" s="135">
        <v>12500</v>
      </c>
      <c r="AZ10" s="135">
        <v>17500</v>
      </c>
      <c r="BA10" s="135">
        <v>7500</v>
      </c>
      <c r="BB10" s="135">
        <v>25000</v>
      </c>
      <c r="BC10" s="135">
        <v>12500</v>
      </c>
      <c r="BD10" s="135">
        <v>5000</v>
      </c>
      <c r="BE10" s="135">
        <v>7500</v>
      </c>
      <c r="BF10" s="135">
        <v>5000</v>
      </c>
      <c r="BG10" s="135">
        <v>7500</v>
      </c>
      <c r="BH10" s="135">
        <v>17500</v>
      </c>
      <c r="BI10" s="135">
        <v>12500</v>
      </c>
      <c r="BJ10" s="135">
        <v>12500</v>
      </c>
      <c r="BK10" s="135">
        <v>12500</v>
      </c>
      <c r="BL10" s="135">
        <v>12500</v>
      </c>
      <c r="BM10" s="135">
        <v>12500</v>
      </c>
      <c r="BN10" s="135">
        <v>12500</v>
      </c>
      <c r="BO10" s="135">
        <v>12500</v>
      </c>
      <c r="BP10" s="135">
        <v>12500</v>
      </c>
      <c r="BQ10" s="135">
        <v>12500</v>
      </c>
      <c r="BR10" s="135">
        <v>12500</v>
      </c>
      <c r="BS10" s="135">
        <v>7500</v>
      </c>
      <c r="BT10" s="135">
        <v>12500</v>
      </c>
      <c r="BU10" s="135">
        <v>12500</v>
      </c>
      <c r="BV10" s="135">
        <v>12500</v>
      </c>
      <c r="BW10" s="135">
        <v>7500</v>
      </c>
      <c r="BX10" s="135">
        <v>7500</v>
      </c>
      <c r="BY10" s="135">
        <v>7500</v>
      </c>
      <c r="BZ10" s="135">
        <v>17500</v>
      </c>
      <c r="CA10" s="135">
        <v>7500</v>
      </c>
      <c r="CB10" s="135">
        <v>7500</v>
      </c>
      <c r="CC10" s="135">
        <v>20000</v>
      </c>
      <c r="CD10" s="134">
        <v>0</v>
      </c>
      <c r="CE10" s="134">
        <v>0</v>
      </c>
      <c r="CF10" s="134">
        <v>0</v>
      </c>
      <c r="CG10" s="134">
        <v>0</v>
      </c>
      <c r="CH10" s="134">
        <v>0</v>
      </c>
      <c r="CI10" s="133">
        <f t="shared" si="0"/>
        <v>925000</v>
      </c>
      <c r="CJ10" s="132" t="s">
        <v>31</v>
      </c>
    </row>
    <row r="11" spans="1:88" s="120" customFormat="1" ht="21">
      <c r="A11" s="167"/>
      <c r="B11" s="169"/>
      <c r="C11" s="137" t="s">
        <v>104</v>
      </c>
      <c r="D11" s="136" t="s">
        <v>103</v>
      </c>
      <c r="E11" s="135">
        <v>0</v>
      </c>
      <c r="F11" s="134">
        <v>0</v>
      </c>
      <c r="G11" s="135">
        <v>0</v>
      </c>
      <c r="H11" s="134">
        <v>0</v>
      </c>
      <c r="I11" s="135">
        <v>0</v>
      </c>
      <c r="J11" s="134">
        <v>0</v>
      </c>
      <c r="K11" s="135">
        <v>0</v>
      </c>
      <c r="L11" s="134">
        <v>0</v>
      </c>
      <c r="M11" s="135">
        <v>0</v>
      </c>
      <c r="N11" s="134">
        <v>0</v>
      </c>
      <c r="O11" s="135">
        <v>0</v>
      </c>
      <c r="P11" s="134">
        <v>0</v>
      </c>
      <c r="Q11" s="135">
        <v>0</v>
      </c>
      <c r="R11" s="134">
        <v>0</v>
      </c>
      <c r="S11" s="135">
        <v>0</v>
      </c>
      <c r="T11" s="134">
        <v>0</v>
      </c>
      <c r="U11" s="135">
        <v>0</v>
      </c>
      <c r="V11" s="134">
        <v>0</v>
      </c>
      <c r="W11" s="135">
        <v>0</v>
      </c>
      <c r="X11" s="134">
        <v>0</v>
      </c>
      <c r="Y11" s="135">
        <v>0</v>
      </c>
      <c r="Z11" s="134">
        <v>0</v>
      </c>
      <c r="AA11" s="135">
        <v>0</v>
      </c>
      <c r="AB11" s="134">
        <v>0</v>
      </c>
      <c r="AC11" s="135">
        <v>0</v>
      </c>
      <c r="AD11" s="134">
        <v>0</v>
      </c>
      <c r="AE11" s="135">
        <v>0</v>
      </c>
      <c r="AF11" s="134">
        <v>0</v>
      </c>
      <c r="AG11" s="135">
        <v>0</v>
      </c>
      <c r="AH11" s="134">
        <v>0</v>
      </c>
      <c r="AI11" s="135">
        <v>0</v>
      </c>
      <c r="AJ11" s="134">
        <v>0</v>
      </c>
      <c r="AK11" s="135">
        <v>0</v>
      </c>
      <c r="AL11" s="134">
        <v>0</v>
      </c>
      <c r="AM11" s="135">
        <v>0</v>
      </c>
      <c r="AN11" s="134">
        <v>0</v>
      </c>
      <c r="AO11" s="135">
        <v>0</v>
      </c>
      <c r="AP11" s="134">
        <v>0</v>
      </c>
      <c r="AQ11" s="135">
        <v>0</v>
      </c>
      <c r="AR11" s="134">
        <v>0</v>
      </c>
      <c r="AS11" s="135">
        <v>0</v>
      </c>
      <c r="AT11" s="134">
        <v>0</v>
      </c>
      <c r="AU11" s="135">
        <v>0</v>
      </c>
      <c r="AV11" s="134">
        <v>0</v>
      </c>
      <c r="AW11" s="135">
        <v>0</v>
      </c>
      <c r="AX11" s="134">
        <v>0</v>
      </c>
      <c r="AY11" s="135">
        <v>0</v>
      </c>
      <c r="AZ11" s="134">
        <v>0</v>
      </c>
      <c r="BA11" s="135">
        <v>0</v>
      </c>
      <c r="BB11" s="134">
        <v>0</v>
      </c>
      <c r="BC11" s="135">
        <v>0</v>
      </c>
      <c r="BD11" s="134">
        <v>0</v>
      </c>
      <c r="BE11" s="135">
        <v>0</v>
      </c>
      <c r="BF11" s="134">
        <v>0</v>
      </c>
      <c r="BG11" s="135">
        <v>0</v>
      </c>
      <c r="BH11" s="134">
        <v>0</v>
      </c>
      <c r="BI11" s="135">
        <v>0</v>
      </c>
      <c r="BJ11" s="134">
        <v>0</v>
      </c>
      <c r="BK11" s="135">
        <v>0</v>
      </c>
      <c r="BL11" s="134">
        <v>0</v>
      </c>
      <c r="BM11" s="135">
        <v>0</v>
      </c>
      <c r="BN11" s="134">
        <v>0</v>
      </c>
      <c r="BO11" s="135">
        <v>0</v>
      </c>
      <c r="BP11" s="134">
        <v>0</v>
      </c>
      <c r="BQ11" s="135">
        <v>0</v>
      </c>
      <c r="BR11" s="134">
        <v>0</v>
      </c>
      <c r="BS11" s="135">
        <v>0</v>
      </c>
      <c r="BT11" s="134">
        <v>0</v>
      </c>
      <c r="BU11" s="135">
        <v>0</v>
      </c>
      <c r="BV11" s="134">
        <v>0</v>
      </c>
      <c r="BW11" s="135">
        <v>0</v>
      </c>
      <c r="BX11" s="134">
        <v>0</v>
      </c>
      <c r="BY11" s="135">
        <v>0</v>
      </c>
      <c r="BZ11" s="134">
        <v>0</v>
      </c>
      <c r="CA11" s="135">
        <v>0</v>
      </c>
      <c r="CB11" s="134">
        <v>0</v>
      </c>
      <c r="CC11" s="135">
        <v>0</v>
      </c>
      <c r="CD11" s="134">
        <v>400000</v>
      </c>
      <c r="CE11" s="134">
        <v>400000</v>
      </c>
      <c r="CF11" s="134">
        <v>400000</v>
      </c>
      <c r="CG11" s="134">
        <v>400000</v>
      </c>
      <c r="CH11" s="134">
        <v>400000</v>
      </c>
      <c r="CI11" s="133">
        <f t="shared" si="0"/>
        <v>2000000</v>
      </c>
      <c r="CJ11" s="137" t="s">
        <v>42</v>
      </c>
    </row>
    <row r="12" spans="1:88" s="120" customFormat="1" ht="21">
      <c r="A12" s="167"/>
      <c r="B12" s="165" t="s">
        <v>102</v>
      </c>
      <c r="C12" s="137" t="s">
        <v>101</v>
      </c>
      <c r="D12" s="136" t="s">
        <v>96</v>
      </c>
      <c r="E12" s="135">
        <v>1422000</v>
      </c>
      <c r="F12" s="134">
        <v>228000</v>
      </c>
      <c r="G12" s="135">
        <v>378000</v>
      </c>
      <c r="H12" s="134">
        <v>513000</v>
      </c>
      <c r="I12" s="135">
        <v>309000</v>
      </c>
      <c r="J12" s="134">
        <v>729000</v>
      </c>
      <c r="K12" s="135">
        <v>282000</v>
      </c>
      <c r="L12" s="134">
        <v>309000</v>
      </c>
      <c r="M12" s="135">
        <v>309000</v>
      </c>
      <c r="N12" s="134">
        <v>228000</v>
      </c>
      <c r="O12" s="135">
        <v>459000</v>
      </c>
      <c r="P12" s="134">
        <v>228000</v>
      </c>
      <c r="Q12" s="135">
        <v>513000</v>
      </c>
      <c r="R12" s="134">
        <v>702000</v>
      </c>
      <c r="S12" s="135">
        <v>282000</v>
      </c>
      <c r="T12" s="134">
        <v>201000</v>
      </c>
      <c r="U12" s="135">
        <v>255000</v>
      </c>
      <c r="V12" s="134">
        <v>120000</v>
      </c>
      <c r="W12" s="135">
        <v>201000</v>
      </c>
      <c r="X12" s="134">
        <v>336000</v>
      </c>
      <c r="Y12" s="135">
        <v>906000</v>
      </c>
      <c r="Z12" s="134">
        <v>648000</v>
      </c>
      <c r="AA12" s="135">
        <v>432000</v>
      </c>
      <c r="AB12" s="134">
        <v>174000</v>
      </c>
      <c r="AC12" s="135">
        <v>378000</v>
      </c>
      <c r="AD12" s="134">
        <v>432000</v>
      </c>
      <c r="AE12" s="135">
        <v>228000</v>
      </c>
      <c r="AF12" s="134">
        <v>648000</v>
      </c>
      <c r="AG12" s="135">
        <v>201000</v>
      </c>
      <c r="AH12" s="134">
        <v>228000</v>
      </c>
      <c r="AI12" s="135">
        <v>201000</v>
      </c>
      <c r="AJ12" s="134">
        <v>336000</v>
      </c>
      <c r="AK12" s="135">
        <v>459000</v>
      </c>
      <c r="AL12" s="134">
        <v>255000</v>
      </c>
      <c r="AM12" s="135">
        <v>228000</v>
      </c>
      <c r="AN12" s="134">
        <v>309000</v>
      </c>
      <c r="AO12" s="135">
        <v>336000</v>
      </c>
      <c r="AP12" s="134">
        <v>255000</v>
      </c>
      <c r="AQ12" s="135">
        <v>228000</v>
      </c>
      <c r="AR12" s="134">
        <v>309000</v>
      </c>
      <c r="AS12" s="135">
        <v>228000</v>
      </c>
      <c r="AT12" s="134">
        <v>93000</v>
      </c>
      <c r="AU12" s="135">
        <v>378000</v>
      </c>
      <c r="AV12" s="134">
        <v>201000</v>
      </c>
      <c r="AW12" s="135">
        <v>201000</v>
      </c>
      <c r="AX12" s="134">
        <v>255000</v>
      </c>
      <c r="AY12" s="135">
        <v>228000</v>
      </c>
      <c r="AZ12" s="134">
        <v>567000</v>
      </c>
      <c r="BA12" s="135">
        <v>147000</v>
      </c>
      <c r="BB12" s="134">
        <v>228000</v>
      </c>
      <c r="BC12" s="135">
        <v>282000</v>
      </c>
      <c r="BD12" s="134">
        <v>309000</v>
      </c>
      <c r="BE12" s="135">
        <v>378000</v>
      </c>
      <c r="BF12" s="134">
        <v>228000</v>
      </c>
      <c r="BG12" s="135">
        <v>405000</v>
      </c>
      <c r="BH12" s="134">
        <v>621000</v>
      </c>
      <c r="BI12" s="135">
        <v>513000</v>
      </c>
      <c r="BJ12" s="134">
        <v>459000</v>
      </c>
      <c r="BK12" s="135">
        <v>201000</v>
      </c>
      <c r="BL12" s="134">
        <v>174000</v>
      </c>
      <c r="BM12" s="135">
        <v>93000</v>
      </c>
      <c r="BN12" s="134">
        <v>93000</v>
      </c>
      <c r="BO12" s="135">
        <v>255000</v>
      </c>
      <c r="BP12" s="134">
        <v>378000</v>
      </c>
      <c r="BQ12" s="135">
        <v>174000</v>
      </c>
      <c r="BR12" s="134">
        <v>255000</v>
      </c>
      <c r="BS12" s="135">
        <v>282000</v>
      </c>
      <c r="BT12" s="134">
        <v>540000</v>
      </c>
      <c r="BU12" s="135">
        <v>486000</v>
      </c>
      <c r="BV12" s="134">
        <v>255000</v>
      </c>
      <c r="BW12" s="135">
        <v>174000</v>
      </c>
      <c r="BX12" s="134">
        <v>201000</v>
      </c>
      <c r="BY12" s="135">
        <v>201000</v>
      </c>
      <c r="BZ12" s="134">
        <v>567000</v>
      </c>
      <c r="CA12" s="135">
        <v>255000</v>
      </c>
      <c r="CB12" s="134">
        <v>228000</v>
      </c>
      <c r="CC12" s="135">
        <v>702000</v>
      </c>
      <c r="CD12" s="134">
        <v>535500</v>
      </c>
      <c r="CE12" s="134">
        <v>0</v>
      </c>
      <c r="CF12" s="134">
        <v>462500</v>
      </c>
      <c r="CG12" s="134">
        <v>563000</v>
      </c>
      <c r="CH12" s="134">
        <v>0</v>
      </c>
      <c r="CI12" s="133">
        <f t="shared" si="0"/>
        <v>27991000</v>
      </c>
      <c r="CJ12" s="132" t="s">
        <v>29</v>
      </c>
    </row>
    <row r="13" spans="1:88" s="120" customFormat="1" ht="21">
      <c r="A13" s="167"/>
      <c r="B13" s="166"/>
      <c r="C13" s="137" t="s">
        <v>100</v>
      </c>
      <c r="D13" s="136" t="s">
        <v>99</v>
      </c>
      <c r="E13" s="135">
        <v>11000</v>
      </c>
      <c r="F13" s="135">
        <v>11000</v>
      </c>
      <c r="G13" s="135">
        <v>11000</v>
      </c>
      <c r="H13" s="135">
        <v>11000</v>
      </c>
      <c r="I13" s="135">
        <v>11000</v>
      </c>
      <c r="J13" s="135">
        <v>11000</v>
      </c>
      <c r="K13" s="135">
        <v>11000</v>
      </c>
      <c r="L13" s="135">
        <v>11000</v>
      </c>
      <c r="M13" s="135">
        <v>11000</v>
      </c>
      <c r="N13" s="135">
        <v>11000</v>
      </c>
      <c r="O13" s="135">
        <v>11000</v>
      </c>
      <c r="P13" s="135">
        <v>11000</v>
      </c>
      <c r="Q13" s="135">
        <v>11000</v>
      </c>
      <c r="R13" s="135">
        <v>11000</v>
      </c>
      <c r="S13" s="135">
        <v>11000</v>
      </c>
      <c r="T13" s="135">
        <v>11000</v>
      </c>
      <c r="U13" s="135">
        <v>11000</v>
      </c>
      <c r="V13" s="135">
        <v>11000</v>
      </c>
      <c r="W13" s="135">
        <v>11000</v>
      </c>
      <c r="X13" s="135">
        <v>11000</v>
      </c>
      <c r="Y13" s="135">
        <v>11000</v>
      </c>
      <c r="Z13" s="135">
        <v>11000</v>
      </c>
      <c r="AA13" s="135">
        <v>11000</v>
      </c>
      <c r="AB13" s="135">
        <v>11000</v>
      </c>
      <c r="AC13" s="135">
        <v>11000</v>
      </c>
      <c r="AD13" s="135">
        <v>11000</v>
      </c>
      <c r="AE13" s="135">
        <v>11000</v>
      </c>
      <c r="AF13" s="135">
        <v>11000</v>
      </c>
      <c r="AG13" s="135">
        <v>11000</v>
      </c>
      <c r="AH13" s="135">
        <v>11000</v>
      </c>
      <c r="AI13" s="135">
        <v>11000</v>
      </c>
      <c r="AJ13" s="135">
        <v>11000</v>
      </c>
      <c r="AK13" s="135">
        <v>11000</v>
      </c>
      <c r="AL13" s="135">
        <v>11000</v>
      </c>
      <c r="AM13" s="135">
        <v>11000</v>
      </c>
      <c r="AN13" s="135">
        <v>11000</v>
      </c>
      <c r="AO13" s="135">
        <v>11000</v>
      </c>
      <c r="AP13" s="135">
        <v>11000</v>
      </c>
      <c r="AQ13" s="135">
        <v>11000</v>
      </c>
      <c r="AR13" s="135">
        <v>11000</v>
      </c>
      <c r="AS13" s="135">
        <v>11000</v>
      </c>
      <c r="AT13" s="135">
        <v>11000</v>
      </c>
      <c r="AU13" s="135">
        <v>11000</v>
      </c>
      <c r="AV13" s="135">
        <v>11000</v>
      </c>
      <c r="AW13" s="135">
        <v>11000</v>
      </c>
      <c r="AX13" s="135">
        <v>11000</v>
      </c>
      <c r="AY13" s="135">
        <v>11000</v>
      </c>
      <c r="AZ13" s="135">
        <v>11000</v>
      </c>
      <c r="BA13" s="135">
        <v>11000</v>
      </c>
      <c r="BB13" s="135">
        <v>11000</v>
      </c>
      <c r="BC13" s="135">
        <v>11000</v>
      </c>
      <c r="BD13" s="135">
        <v>11000</v>
      </c>
      <c r="BE13" s="135">
        <v>11000</v>
      </c>
      <c r="BF13" s="135">
        <v>11000</v>
      </c>
      <c r="BG13" s="135">
        <v>11000</v>
      </c>
      <c r="BH13" s="135">
        <v>11000</v>
      </c>
      <c r="BI13" s="135">
        <v>11000</v>
      </c>
      <c r="BJ13" s="135">
        <v>11000</v>
      </c>
      <c r="BK13" s="135">
        <v>11000</v>
      </c>
      <c r="BL13" s="135">
        <v>11000</v>
      </c>
      <c r="BM13" s="135">
        <v>11000</v>
      </c>
      <c r="BN13" s="135">
        <v>11000</v>
      </c>
      <c r="BO13" s="135">
        <v>11000</v>
      </c>
      <c r="BP13" s="135">
        <v>11000</v>
      </c>
      <c r="BQ13" s="135">
        <v>11000</v>
      </c>
      <c r="BR13" s="135">
        <v>11000</v>
      </c>
      <c r="BS13" s="135">
        <v>11000</v>
      </c>
      <c r="BT13" s="135">
        <v>11000</v>
      </c>
      <c r="BU13" s="135">
        <v>11000</v>
      </c>
      <c r="BV13" s="135">
        <v>11000</v>
      </c>
      <c r="BW13" s="135">
        <v>11000</v>
      </c>
      <c r="BX13" s="135">
        <v>11000</v>
      </c>
      <c r="BY13" s="135">
        <v>11000</v>
      </c>
      <c r="BZ13" s="135">
        <v>11000</v>
      </c>
      <c r="CA13" s="135">
        <v>11000</v>
      </c>
      <c r="CB13" s="135">
        <v>11000</v>
      </c>
      <c r="CC13" s="135">
        <v>11000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3">
        <f t="shared" si="0"/>
        <v>847000</v>
      </c>
      <c r="CJ13" s="132" t="s">
        <v>29</v>
      </c>
    </row>
    <row r="14" spans="1:88" s="120" customFormat="1" ht="21">
      <c r="A14" s="167"/>
      <c r="B14" s="138" t="s">
        <v>98</v>
      </c>
      <c r="C14" s="137" t="s">
        <v>97</v>
      </c>
      <c r="D14" s="136" t="s">
        <v>96</v>
      </c>
      <c r="E14" s="135">
        <v>20000</v>
      </c>
      <c r="F14" s="135">
        <v>20000</v>
      </c>
      <c r="G14" s="135">
        <v>20000</v>
      </c>
      <c r="H14" s="135">
        <v>20000</v>
      </c>
      <c r="I14" s="135">
        <v>20000</v>
      </c>
      <c r="J14" s="135">
        <v>20000</v>
      </c>
      <c r="K14" s="135">
        <v>20000</v>
      </c>
      <c r="L14" s="135">
        <v>20000</v>
      </c>
      <c r="M14" s="135">
        <v>20000</v>
      </c>
      <c r="N14" s="135">
        <v>20000</v>
      </c>
      <c r="O14" s="135">
        <v>20000</v>
      </c>
      <c r="P14" s="135">
        <v>20000</v>
      </c>
      <c r="Q14" s="135">
        <v>20000</v>
      </c>
      <c r="R14" s="135">
        <v>20000</v>
      </c>
      <c r="S14" s="135">
        <v>20000</v>
      </c>
      <c r="T14" s="135">
        <v>20000</v>
      </c>
      <c r="U14" s="135">
        <v>20000</v>
      </c>
      <c r="V14" s="135">
        <v>20000</v>
      </c>
      <c r="W14" s="135">
        <v>20000</v>
      </c>
      <c r="X14" s="135">
        <v>20000</v>
      </c>
      <c r="Y14" s="135">
        <v>20000</v>
      </c>
      <c r="Z14" s="135">
        <v>20000</v>
      </c>
      <c r="AA14" s="135">
        <v>20000</v>
      </c>
      <c r="AB14" s="135">
        <v>20000</v>
      </c>
      <c r="AC14" s="135">
        <v>20000</v>
      </c>
      <c r="AD14" s="135">
        <v>20000</v>
      </c>
      <c r="AE14" s="135">
        <v>20000</v>
      </c>
      <c r="AF14" s="135">
        <v>20000</v>
      </c>
      <c r="AG14" s="135">
        <v>20000</v>
      </c>
      <c r="AH14" s="135">
        <v>20000</v>
      </c>
      <c r="AI14" s="135">
        <v>20000</v>
      </c>
      <c r="AJ14" s="135">
        <v>20000</v>
      </c>
      <c r="AK14" s="135">
        <v>20000</v>
      </c>
      <c r="AL14" s="135">
        <v>20000</v>
      </c>
      <c r="AM14" s="135">
        <v>20000</v>
      </c>
      <c r="AN14" s="135">
        <v>20000</v>
      </c>
      <c r="AO14" s="135">
        <v>20000</v>
      </c>
      <c r="AP14" s="135">
        <v>20000</v>
      </c>
      <c r="AQ14" s="135">
        <v>20000</v>
      </c>
      <c r="AR14" s="135">
        <v>20000</v>
      </c>
      <c r="AS14" s="135">
        <v>20000</v>
      </c>
      <c r="AT14" s="135">
        <v>20000</v>
      </c>
      <c r="AU14" s="135">
        <v>20000</v>
      </c>
      <c r="AV14" s="135">
        <v>20000</v>
      </c>
      <c r="AW14" s="135">
        <v>20000</v>
      </c>
      <c r="AX14" s="135">
        <v>20000</v>
      </c>
      <c r="AY14" s="135">
        <v>20000</v>
      </c>
      <c r="AZ14" s="135">
        <v>20000</v>
      </c>
      <c r="BA14" s="135">
        <v>20000</v>
      </c>
      <c r="BB14" s="135">
        <v>20000</v>
      </c>
      <c r="BC14" s="135">
        <v>20000</v>
      </c>
      <c r="BD14" s="135">
        <v>20000</v>
      </c>
      <c r="BE14" s="135">
        <v>20000</v>
      </c>
      <c r="BF14" s="135">
        <v>20000</v>
      </c>
      <c r="BG14" s="135">
        <v>20000</v>
      </c>
      <c r="BH14" s="135">
        <v>20000</v>
      </c>
      <c r="BI14" s="135">
        <v>20000</v>
      </c>
      <c r="BJ14" s="135">
        <v>20000</v>
      </c>
      <c r="BK14" s="135">
        <v>20000</v>
      </c>
      <c r="BL14" s="135">
        <v>20000</v>
      </c>
      <c r="BM14" s="135">
        <v>20000</v>
      </c>
      <c r="BN14" s="135">
        <v>20000</v>
      </c>
      <c r="BO14" s="135">
        <v>20000</v>
      </c>
      <c r="BP14" s="135">
        <v>20000</v>
      </c>
      <c r="BQ14" s="135">
        <v>20000</v>
      </c>
      <c r="BR14" s="135">
        <v>20000</v>
      </c>
      <c r="BS14" s="135">
        <v>20000</v>
      </c>
      <c r="BT14" s="135">
        <v>20000</v>
      </c>
      <c r="BU14" s="135">
        <v>20000</v>
      </c>
      <c r="BV14" s="135">
        <v>20000</v>
      </c>
      <c r="BW14" s="135">
        <v>20000</v>
      </c>
      <c r="BX14" s="135">
        <v>20000</v>
      </c>
      <c r="BY14" s="135">
        <v>20000</v>
      </c>
      <c r="BZ14" s="135">
        <v>20000</v>
      </c>
      <c r="CA14" s="135">
        <v>20000</v>
      </c>
      <c r="CB14" s="135">
        <v>20000</v>
      </c>
      <c r="CC14" s="135">
        <v>20000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3">
        <f t="shared" si="0"/>
        <v>1540000</v>
      </c>
      <c r="CJ14" s="132" t="s">
        <v>29</v>
      </c>
    </row>
    <row r="15" spans="1:88" s="120" customFormat="1" ht="21">
      <c r="A15" s="168"/>
      <c r="B15" s="131" t="s">
        <v>95</v>
      </c>
      <c r="C15" s="128" t="s">
        <v>94</v>
      </c>
      <c r="D15" s="130" t="s">
        <v>93</v>
      </c>
      <c r="E15" s="123">
        <v>21000</v>
      </c>
      <c r="F15" s="123">
        <v>21000</v>
      </c>
      <c r="G15" s="123">
        <v>21000</v>
      </c>
      <c r="H15" s="123">
        <v>21000</v>
      </c>
      <c r="I15" s="123">
        <v>21000</v>
      </c>
      <c r="J15" s="123">
        <v>21000</v>
      </c>
      <c r="K15" s="123">
        <v>21000</v>
      </c>
      <c r="L15" s="123">
        <v>21000</v>
      </c>
      <c r="M15" s="123">
        <v>21000</v>
      </c>
      <c r="N15" s="123">
        <v>21000</v>
      </c>
      <c r="O15" s="123">
        <v>21000</v>
      </c>
      <c r="P15" s="123">
        <v>21000</v>
      </c>
      <c r="Q15" s="123">
        <v>21000</v>
      </c>
      <c r="R15" s="123">
        <v>21000</v>
      </c>
      <c r="S15" s="123">
        <v>21000</v>
      </c>
      <c r="T15" s="123">
        <v>21000</v>
      </c>
      <c r="U15" s="123">
        <v>21000</v>
      </c>
      <c r="V15" s="123">
        <v>21000</v>
      </c>
      <c r="W15" s="123">
        <v>21000</v>
      </c>
      <c r="X15" s="123">
        <v>21000</v>
      </c>
      <c r="Y15" s="123">
        <v>21000</v>
      </c>
      <c r="Z15" s="123">
        <v>21000</v>
      </c>
      <c r="AA15" s="123">
        <v>21000</v>
      </c>
      <c r="AB15" s="123">
        <v>21000</v>
      </c>
      <c r="AC15" s="123">
        <v>21000</v>
      </c>
      <c r="AD15" s="123">
        <v>21000</v>
      </c>
      <c r="AE15" s="123">
        <v>21000</v>
      </c>
      <c r="AF15" s="123">
        <v>21000</v>
      </c>
      <c r="AG15" s="123">
        <v>21000</v>
      </c>
      <c r="AH15" s="123">
        <v>21000</v>
      </c>
      <c r="AI15" s="123">
        <v>21000</v>
      </c>
      <c r="AJ15" s="123">
        <v>21000</v>
      </c>
      <c r="AK15" s="123">
        <v>21000</v>
      </c>
      <c r="AL15" s="123">
        <v>21000</v>
      </c>
      <c r="AM15" s="123">
        <v>21000</v>
      </c>
      <c r="AN15" s="123">
        <v>21000</v>
      </c>
      <c r="AO15" s="123">
        <v>21000</v>
      </c>
      <c r="AP15" s="123">
        <v>21000</v>
      </c>
      <c r="AQ15" s="123">
        <v>21000</v>
      </c>
      <c r="AR15" s="123">
        <v>21000</v>
      </c>
      <c r="AS15" s="123">
        <v>21000</v>
      </c>
      <c r="AT15" s="123">
        <v>21000</v>
      </c>
      <c r="AU15" s="123">
        <v>21000</v>
      </c>
      <c r="AV15" s="123">
        <v>21000</v>
      </c>
      <c r="AW15" s="123">
        <v>21000</v>
      </c>
      <c r="AX15" s="123">
        <v>21000</v>
      </c>
      <c r="AY15" s="123">
        <v>21000</v>
      </c>
      <c r="AZ15" s="123">
        <v>21000</v>
      </c>
      <c r="BA15" s="123">
        <v>21000</v>
      </c>
      <c r="BB15" s="123">
        <v>21000</v>
      </c>
      <c r="BC15" s="123">
        <v>21000</v>
      </c>
      <c r="BD15" s="123">
        <v>21000</v>
      </c>
      <c r="BE15" s="123">
        <v>21000</v>
      </c>
      <c r="BF15" s="123">
        <v>21000</v>
      </c>
      <c r="BG15" s="123">
        <v>21000</v>
      </c>
      <c r="BH15" s="123">
        <v>21000</v>
      </c>
      <c r="BI15" s="123">
        <v>21000</v>
      </c>
      <c r="BJ15" s="123">
        <v>21000</v>
      </c>
      <c r="BK15" s="123">
        <v>21000</v>
      </c>
      <c r="BL15" s="123">
        <v>21000</v>
      </c>
      <c r="BM15" s="123">
        <v>21000</v>
      </c>
      <c r="BN15" s="123">
        <v>21000</v>
      </c>
      <c r="BO15" s="123">
        <v>21000</v>
      </c>
      <c r="BP15" s="123">
        <v>21000</v>
      </c>
      <c r="BQ15" s="123">
        <v>21000</v>
      </c>
      <c r="BR15" s="123">
        <v>21000</v>
      </c>
      <c r="BS15" s="123">
        <v>21000</v>
      </c>
      <c r="BT15" s="123">
        <v>21000</v>
      </c>
      <c r="BU15" s="123">
        <v>21000</v>
      </c>
      <c r="BV15" s="123">
        <v>21000</v>
      </c>
      <c r="BW15" s="123">
        <v>21000</v>
      </c>
      <c r="BX15" s="123">
        <v>21000</v>
      </c>
      <c r="BY15" s="123">
        <v>21000</v>
      </c>
      <c r="BZ15" s="123">
        <v>21000</v>
      </c>
      <c r="CA15" s="123">
        <v>21000</v>
      </c>
      <c r="CB15" s="123">
        <v>21000</v>
      </c>
      <c r="CC15" s="123">
        <v>21000</v>
      </c>
      <c r="CD15" s="123">
        <v>0</v>
      </c>
      <c r="CE15" s="123">
        <v>0</v>
      </c>
      <c r="CF15" s="123">
        <v>0</v>
      </c>
      <c r="CG15" s="123">
        <v>0</v>
      </c>
      <c r="CH15" s="123">
        <v>0</v>
      </c>
      <c r="CI15" s="129">
        <f t="shared" si="0"/>
        <v>1617000</v>
      </c>
      <c r="CJ15" s="128" t="s">
        <v>31</v>
      </c>
    </row>
    <row r="16" spans="1:88" s="120" customFormat="1" ht="63">
      <c r="A16" s="127" t="s">
        <v>92</v>
      </c>
      <c r="B16" s="126" t="s">
        <v>91</v>
      </c>
      <c r="C16" s="125" t="s">
        <v>90</v>
      </c>
      <c r="D16" s="124" t="s">
        <v>89</v>
      </c>
      <c r="E16" s="123">
        <v>96600</v>
      </c>
      <c r="F16" s="123">
        <v>29400</v>
      </c>
      <c r="G16" s="123">
        <v>36200</v>
      </c>
      <c r="H16" s="123">
        <v>50000</v>
      </c>
      <c r="I16" s="123">
        <v>36200</v>
      </c>
      <c r="J16" s="123">
        <v>64800</v>
      </c>
      <c r="K16" s="123">
        <v>36200</v>
      </c>
      <c r="L16" s="123">
        <v>36200</v>
      </c>
      <c r="M16" s="123">
        <v>36200</v>
      </c>
      <c r="N16" s="123">
        <v>29400</v>
      </c>
      <c r="O16" s="123">
        <v>50000</v>
      </c>
      <c r="P16" s="123">
        <v>29400</v>
      </c>
      <c r="Q16" s="123">
        <v>50000</v>
      </c>
      <c r="R16" s="123">
        <v>64800</v>
      </c>
      <c r="S16" s="123">
        <v>36200</v>
      </c>
      <c r="T16" s="123">
        <v>29400</v>
      </c>
      <c r="U16" s="123">
        <v>29400</v>
      </c>
      <c r="V16" s="123">
        <v>29400</v>
      </c>
      <c r="W16" s="123">
        <v>29400</v>
      </c>
      <c r="X16" s="123">
        <v>36200</v>
      </c>
      <c r="Y16" s="123">
        <v>80400</v>
      </c>
      <c r="Z16" s="123">
        <v>64800</v>
      </c>
      <c r="AA16" s="123">
        <v>50000</v>
      </c>
      <c r="AB16" s="123">
        <v>29400</v>
      </c>
      <c r="AC16" s="123">
        <v>36200</v>
      </c>
      <c r="AD16" s="123">
        <v>50000</v>
      </c>
      <c r="AE16" s="123">
        <v>29400</v>
      </c>
      <c r="AF16" s="123">
        <v>64700</v>
      </c>
      <c r="AG16" s="123">
        <v>29400</v>
      </c>
      <c r="AH16" s="123">
        <v>29400</v>
      </c>
      <c r="AI16" s="123">
        <v>29400</v>
      </c>
      <c r="AJ16" s="123">
        <v>36200</v>
      </c>
      <c r="AK16" s="123">
        <v>50000</v>
      </c>
      <c r="AL16" s="123">
        <v>29400</v>
      </c>
      <c r="AM16" s="123">
        <v>29400</v>
      </c>
      <c r="AN16" s="123">
        <v>36200</v>
      </c>
      <c r="AO16" s="123">
        <v>36200</v>
      </c>
      <c r="AP16" s="123">
        <v>29400</v>
      </c>
      <c r="AQ16" s="123">
        <v>29400</v>
      </c>
      <c r="AR16" s="123">
        <v>36200</v>
      </c>
      <c r="AS16" s="123">
        <v>29400</v>
      </c>
      <c r="AT16" s="123">
        <v>29400</v>
      </c>
      <c r="AU16" s="123">
        <v>36200</v>
      </c>
      <c r="AV16" s="123">
        <v>29400</v>
      </c>
      <c r="AW16" s="123">
        <v>29400</v>
      </c>
      <c r="AX16" s="123">
        <v>29400</v>
      </c>
      <c r="AY16" s="123">
        <v>29400</v>
      </c>
      <c r="AZ16" s="123">
        <v>64700</v>
      </c>
      <c r="BA16" s="123">
        <v>29400</v>
      </c>
      <c r="BB16" s="123">
        <v>29400</v>
      </c>
      <c r="BC16" s="123">
        <v>36200</v>
      </c>
      <c r="BD16" s="123">
        <v>36200</v>
      </c>
      <c r="BE16" s="123">
        <v>36200</v>
      </c>
      <c r="BF16" s="123">
        <v>29400</v>
      </c>
      <c r="BG16" s="123">
        <v>36200</v>
      </c>
      <c r="BH16" s="123">
        <v>64700</v>
      </c>
      <c r="BI16" s="123">
        <v>50000</v>
      </c>
      <c r="BJ16" s="123">
        <v>50000</v>
      </c>
      <c r="BK16" s="123">
        <v>29400</v>
      </c>
      <c r="BL16" s="123">
        <v>29400</v>
      </c>
      <c r="BM16" s="123">
        <v>29400</v>
      </c>
      <c r="BN16" s="123">
        <v>29400</v>
      </c>
      <c r="BO16" s="123">
        <v>29400</v>
      </c>
      <c r="BP16" s="123">
        <v>36200</v>
      </c>
      <c r="BQ16" s="123">
        <v>29400</v>
      </c>
      <c r="BR16" s="123">
        <v>29400</v>
      </c>
      <c r="BS16" s="123">
        <v>36200</v>
      </c>
      <c r="BT16" s="123">
        <v>50000</v>
      </c>
      <c r="BU16" s="123">
        <v>50000</v>
      </c>
      <c r="BV16" s="123">
        <v>29400</v>
      </c>
      <c r="BW16" s="123">
        <v>29400</v>
      </c>
      <c r="BX16" s="123">
        <v>29400</v>
      </c>
      <c r="BY16" s="123">
        <v>29400</v>
      </c>
      <c r="BZ16" s="123">
        <v>64700</v>
      </c>
      <c r="CA16" s="123">
        <v>29400</v>
      </c>
      <c r="CB16" s="123">
        <v>29400</v>
      </c>
      <c r="CC16" s="123">
        <v>64800</v>
      </c>
      <c r="CD16" s="123">
        <v>0</v>
      </c>
      <c r="CE16" s="123">
        <v>0</v>
      </c>
      <c r="CF16" s="123">
        <v>0</v>
      </c>
      <c r="CG16" s="123">
        <v>0</v>
      </c>
      <c r="CH16" s="123">
        <v>0</v>
      </c>
      <c r="CI16" s="122">
        <f t="shared" si="0"/>
        <v>3000000</v>
      </c>
      <c r="CJ16" s="121" t="s">
        <v>88</v>
      </c>
    </row>
    <row r="17" spans="1:88" s="111" customFormat="1" ht="42">
      <c r="A17" s="119" t="s">
        <v>87</v>
      </c>
      <c r="B17" s="118" t="s">
        <v>86</v>
      </c>
      <c r="C17" s="117" t="s">
        <v>85</v>
      </c>
      <c r="D17" s="116">
        <v>21337</v>
      </c>
      <c r="E17" s="115">
        <v>15000</v>
      </c>
      <c r="F17" s="115">
        <v>15000</v>
      </c>
      <c r="G17" s="115">
        <v>15000</v>
      </c>
      <c r="H17" s="115">
        <v>15000</v>
      </c>
      <c r="I17" s="115">
        <v>15000</v>
      </c>
      <c r="J17" s="115">
        <v>15000</v>
      </c>
      <c r="K17" s="115">
        <v>15000</v>
      </c>
      <c r="L17" s="115">
        <v>15000</v>
      </c>
      <c r="M17" s="115">
        <v>15000</v>
      </c>
      <c r="N17" s="115">
        <v>15000</v>
      </c>
      <c r="O17" s="115">
        <v>15000</v>
      </c>
      <c r="P17" s="115">
        <v>15000</v>
      </c>
      <c r="Q17" s="115">
        <v>15000</v>
      </c>
      <c r="R17" s="115">
        <v>15000</v>
      </c>
      <c r="S17" s="115">
        <v>15000</v>
      </c>
      <c r="T17" s="115">
        <v>15000</v>
      </c>
      <c r="U17" s="115">
        <v>15000</v>
      </c>
      <c r="V17" s="115">
        <v>15000</v>
      </c>
      <c r="W17" s="115">
        <v>15000</v>
      </c>
      <c r="X17" s="115">
        <v>15000</v>
      </c>
      <c r="Y17" s="115">
        <v>15000</v>
      </c>
      <c r="Z17" s="115">
        <v>15000</v>
      </c>
      <c r="AA17" s="115">
        <v>15000</v>
      </c>
      <c r="AB17" s="115">
        <v>15000</v>
      </c>
      <c r="AC17" s="115">
        <v>15000</v>
      </c>
      <c r="AD17" s="115">
        <v>15000</v>
      </c>
      <c r="AE17" s="115">
        <v>15000</v>
      </c>
      <c r="AF17" s="115">
        <v>15000</v>
      </c>
      <c r="AG17" s="115">
        <v>15000</v>
      </c>
      <c r="AH17" s="115">
        <v>15000</v>
      </c>
      <c r="AI17" s="115">
        <v>15000</v>
      </c>
      <c r="AJ17" s="115">
        <v>15000</v>
      </c>
      <c r="AK17" s="115">
        <v>15000</v>
      </c>
      <c r="AL17" s="115">
        <v>15000</v>
      </c>
      <c r="AM17" s="115">
        <v>15000</v>
      </c>
      <c r="AN17" s="115">
        <v>15000</v>
      </c>
      <c r="AO17" s="115">
        <v>15000</v>
      </c>
      <c r="AP17" s="115">
        <v>15000</v>
      </c>
      <c r="AQ17" s="115">
        <v>15000</v>
      </c>
      <c r="AR17" s="115">
        <v>15000</v>
      </c>
      <c r="AS17" s="115">
        <v>15000</v>
      </c>
      <c r="AT17" s="115">
        <v>15000</v>
      </c>
      <c r="AU17" s="115">
        <v>15000</v>
      </c>
      <c r="AV17" s="115">
        <v>15000</v>
      </c>
      <c r="AW17" s="115">
        <v>15000</v>
      </c>
      <c r="AX17" s="115">
        <v>15000</v>
      </c>
      <c r="AY17" s="115">
        <v>15000</v>
      </c>
      <c r="AZ17" s="115">
        <v>15000</v>
      </c>
      <c r="BA17" s="115">
        <v>15000</v>
      </c>
      <c r="BB17" s="115">
        <v>15000</v>
      </c>
      <c r="BC17" s="115">
        <v>15000</v>
      </c>
      <c r="BD17" s="115">
        <v>15000</v>
      </c>
      <c r="BE17" s="115">
        <v>15000</v>
      </c>
      <c r="BF17" s="115">
        <v>15000</v>
      </c>
      <c r="BG17" s="115">
        <v>15000</v>
      </c>
      <c r="BH17" s="115">
        <v>15000</v>
      </c>
      <c r="BI17" s="115">
        <v>15000</v>
      </c>
      <c r="BJ17" s="115">
        <v>15000</v>
      </c>
      <c r="BK17" s="115">
        <v>15000</v>
      </c>
      <c r="BL17" s="115">
        <v>15000</v>
      </c>
      <c r="BM17" s="115">
        <v>15000</v>
      </c>
      <c r="BN17" s="115">
        <v>15000</v>
      </c>
      <c r="BO17" s="115">
        <v>15000</v>
      </c>
      <c r="BP17" s="115">
        <v>15000</v>
      </c>
      <c r="BQ17" s="115">
        <v>15000</v>
      </c>
      <c r="BR17" s="115">
        <v>15000</v>
      </c>
      <c r="BS17" s="115">
        <v>15000</v>
      </c>
      <c r="BT17" s="115">
        <v>15000</v>
      </c>
      <c r="BU17" s="115">
        <v>15000</v>
      </c>
      <c r="BV17" s="115">
        <v>15000</v>
      </c>
      <c r="BW17" s="115">
        <v>15000</v>
      </c>
      <c r="BX17" s="115">
        <v>15000</v>
      </c>
      <c r="BY17" s="115">
        <v>15000</v>
      </c>
      <c r="BZ17" s="115">
        <v>15000</v>
      </c>
      <c r="CA17" s="115">
        <v>15000</v>
      </c>
      <c r="CB17" s="115">
        <v>15000</v>
      </c>
      <c r="CC17" s="115">
        <v>15000</v>
      </c>
      <c r="CD17" s="114">
        <v>0</v>
      </c>
      <c r="CE17" s="114">
        <v>0</v>
      </c>
      <c r="CF17" s="114">
        <v>0</v>
      </c>
      <c r="CG17" s="114">
        <v>0</v>
      </c>
      <c r="CH17" s="114">
        <v>0</v>
      </c>
      <c r="CI17" s="113">
        <f t="shared" si="0"/>
        <v>1155000</v>
      </c>
      <c r="CJ17" s="112" t="s">
        <v>30</v>
      </c>
    </row>
    <row r="18" spans="1:88" s="106" customFormat="1" ht="21.75" thickBot="1">
      <c r="A18" s="170" t="s">
        <v>84</v>
      </c>
      <c r="B18" s="171"/>
      <c r="C18" s="172"/>
      <c r="D18" s="110"/>
      <c r="E18" s="109">
        <f aca="true" t="shared" si="1" ref="E18:AJ18">SUM(E7:E17)</f>
        <v>2715600</v>
      </c>
      <c r="F18" s="109">
        <f t="shared" si="1"/>
        <v>536900</v>
      </c>
      <c r="G18" s="109">
        <f t="shared" si="1"/>
        <v>758700</v>
      </c>
      <c r="H18" s="109">
        <f t="shared" si="1"/>
        <v>937500</v>
      </c>
      <c r="I18" s="109">
        <f t="shared" si="1"/>
        <v>659700</v>
      </c>
      <c r="J18" s="109">
        <f t="shared" si="1"/>
        <v>1293300</v>
      </c>
      <c r="K18" s="109">
        <f t="shared" si="1"/>
        <v>602700</v>
      </c>
      <c r="L18" s="109">
        <f t="shared" si="1"/>
        <v>659700</v>
      </c>
      <c r="M18" s="109">
        <f t="shared" si="1"/>
        <v>779700</v>
      </c>
      <c r="N18" s="109">
        <f t="shared" si="1"/>
        <v>506900</v>
      </c>
      <c r="O18" s="109">
        <f t="shared" si="1"/>
        <v>913500</v>
      </c>
      <c r="P18" s="109">
        <f t="shared" si="1"/>
        <v>541900</v>
      </c>
      <c r="Q18" s="109">
        <f t="shared" si="1"/>
        <v>967500</v>
      </c>
      <c r="R18" s="109">
        <f t="shared" si="1"/>
        <v>1266300</v>
      </c>
      <c r="S18" s="109">
        <f t="shared" si="1"/>
        <v>632700</v>
      </c>
      <c r="T18" s="109">
        <f t="shared" si="1"/>
        <v>449900</v>
      </c>
      <c r="U18" s="109">
        <f t="shared" si="1"/>
        <v>563900</v>
      </c>
      <c r="V18" s="109">
        <f t="shared" si="1"/>
        <v>368900</v>
      </c>
      <c r="W18" s="109">
        <f t="shared" si="1"/>
        <v>569900</v>
      </c>
      <c r="X18" s="109">
        <f t="shared" si="1"/>
        <v>686700</v>
      </c>
      <c r="Y18" s="109">
        <f t="shared" si="1"/>
        <v>1643400</v>
      </c>
      <c r="Z18" s="109">
        <f t="shared" si="1"/>
        <v>1184800</v>
      </c>
      <c r="AA18" s="109">
        <f t="shared" si="1"/>
        <v>856500</v>
      </c>
      <c r="AB18" s="109">
        <f t="shared" si="1"/>
        <v>607900</v>
      </c>
      <c r="AC18" s="109">
        <f t="shared" si="1"/>
        <v>728700</v>
      </c>
      <c r="AD18" s="109">
        <f t="shared" si="1"/>
        <v>766500</v>
      </c>
      <c r="AE18" s="109">
        <f t="shared" si="1"/>
        <v>506900</v>
      </c>
      <c r="AF18" s="109">
        <f t="shared" si="1"/>
        <v>1177200</v>
      </c>
      <c r="AG18" s="109">
        <f t="shared" si="1"/>
        <v>604900</v>
      </c>
      <c r="AH18" s="109">
        <f t="shared" si="1"/>
        <v>536900</v>
      </c>
      <c r="AI18" s="109">
        <f t="shared" si="1"/>
        <v>509900</v>
      </c>
      <c r="AJ18" s="109">
        <f t="shared" si="1"/>
        <v>686700</v>
      </c>
      <c r="AK18" s="109">
        <f aca="true" t="shared" si="2" ref="AK18:BP18">SUM(AK7:AK17)</f>
        <v>853500</v>
      </c>
      <c r="AL18" s="109">
        <f t="shared" si="2"/>
        <v>563900</v>
      </c>
      <c r="AM18" s="109">
        <f t="shared" si="2"/>
        <v>476900</v>
      </c>
      <c r="AN18" s="109">
        <f t="shared" si="2"/>
        <v>629700</v>
      </c>
      <c r="AO18" s="109">
        <f t="shared" si="2"/>
        <v>656700</v>
      </c>
      <c r="AP18" s="109">
        <f t="shared" si="2"/>
        <v>628900</v>
      </c>
      <c r="AQ18" s="109">
        <f t="shared" si="2"/>
        <v>541900</v>
      </c>
      <c r="AR18" s="109">
        <f t="shared" si="2"/>
        <v>719700</v>
      </c>
      <c r="AS18" s="109">
        <f t="shared" si="2"/>
        <v>541900</v>
      </c>
      <c r="AT18" s="109">
        <f t="shared" si="2"/>
        <v>376900</v>
      </c>
      <c r="AU18" s="109">
        <f t="shared" si="2"/>
        <v>758700</v>
      </c>
      <c r="AV18" s="109">
        <f t="shared" si="2"/>
        <v>484900</v>
      </c>
      <c r="AW18" s="109">
        <f t="shared" si="2"/>
        <v>454900</v>
      </c>
      <c r="AX18" s="109">
        <f t="shared" si="2"/>
        <v>568900</v>
      </c>
      <c r="AY18" s="109">
        <f t="shared" si="2"/>
        <v>541900</v>
      </c>
      <c r="AZ18" s="109">
        <f t="shared" si="2"/>
        <v>1071200</v>
      </c>
      <c r="BA18" s="109">
        <f t="shared" si="2"/>
        <v>395900</v>
      </c>
      <c r="BB18" s="109">
        <f t="shared" si="2"/>
        <v>584400</v>
      </c>
      <c r="BC18" s="109">
        <f t="shared" si="2"/>
        <v>662700</v>
      </c>
      <c r="BD18" s="109">
        <f t="shared" si="2"/>
        <v>652200</v>
      </c>
      <c r="BE18" s="109">
        <f t="shared" si="2"/>
        <v>723700</v>
      </c>
      <c r="BF18" s="109">
        <f t="shared" si="2"/>
        <v>504400</v>
      </c>
      <c r="BG18" s="109">
        <f t="shared" si="2"/>
        <v>750700</v>
      </c>
      <c r="BH18" s="109">
        <f t="shared" si="2"/>
        <v>1125200</v>
      </c>
      <c r="BI18" s="109">
        <f t="shared" si="2"/>
        <v>967500</v>
      </c>
      <c r="BJ18" s="109">
        <f t="shared" si="2"/>
        <v>943500</v>
      </c>
      <c r="BK18" s="109">
        <f t="shared" si="2"/>
        <v>484900</v>
      </c>
      <c r="BL18" s="109">
        <f t="shared" si="2"/>
        <v>607900</v>
      </c>
      <c r="BM18" s="109">
        <f t="shared" si="2"/>
        <v>346900</v>
      </c>
      <c r="BN18" s="109">
        <f t="shared" si="2"/>
        <v>406900</v>
      </c>
      <c r="BO18" s="109">
        <f t="shared" si="2"/>
        <v>568900</v>
      </c>
      <c r="BP18" s="109">
        <f t="shared" si="2"/>
        <v>728700</v>
      </c>
      <c r="BQ18" s="109">
        <f aca="true" t="shared" si="3" ref="BQ18:CH18">SUM(BQ7:BQ17)</f>
        <v>427900</v>
      </c>
      <c r="BR18" s="109">
        <f t="shared" si="3"/>
        <v>568900</v>
      </c>
      <c r="BS18" s="109">
        <f t="shared" si="3"/>
        <v>657700</v>
      </c>
      <c r="BT18" s="109">
        <f t="shared" si="3"/>
        <v>964500</v>
      </c>
      <c r="BU18" s="109">
        <f t="shared" si="3"/>
        <v>970500</v>
      </c>
      <c r="BV18" s="109">
        <f t="shared" si="3"/>
        <v>568900</v>
      </c>
      <c r="BW18" s="109">
        <f t="shared" si="3"/>
        <v>482900</v>
      </c>
      <c r="BX18" s="109">
        <f t="shared" si="3"/>
        <v>479900</v>
      </c>
      <c r="BY18" s="109">
        <f t="shared" si="3"/>
        <v>479900</v>
      </c>
      <c r="BZ18" s="109">
        <f t="shared" si="3"/>
        <v>1101200</v>
      </c>
      <c r="CA18" s="109">
        <f t="shared" si="3"/>
        <v>563900</v>
      </c>
      <c r="CB18" s="109">
        <f t="shared" si="3"/>
        <v>506900</v>
      </c>
      <c r="CC18" s="109">
        <f t="shared" si="3"/>
        <v>1298800</v>
      </c>
      <c r="CD18" s="109">
        <f t="shared" si="3"/>
        <v>1135500</v>
      </c>
      <c r="CE18" s="109">
        <f t="shared" si="3"/>
        <v>600000</v>
      </c>
      <c r="CF18" s="109">
        <f t="shared" si="3"/>
        <v>1062500</v>
      </c>
      <c r="CG18" s="109">
        <f t="shared" si="3"/>
        <v>1163000</v>
      </c>
      <c r="CH18" s="109">
        <f t="shared" si="3"/>
        <v>600000</v>
      </c>
      <c r="CI18" s="108">
        <f t="shared" si="0"/>
        <v>60180000</v>
      </c>
      <c r="CJ18" s="107"/>
    </row>
    <row r="19" ht="15" thickTop="1"/>
    <row r="20" ht="21">
      <c r="A20" s="105" t="s">
        <v>83</v>
      </c>
    </row>
  </sheetData>
  <sheetProtection/>
  <mergeCells count="33">
    <mergeCell ref="BJ3:BT3"/>
    <mergeCell ref="BU3:CD3"/>
    <mergeCell ref="CE3:CI3"/>
    <mergeCell ref="BJ1:BT1"/>
    <mergeCell ref="BJ2:BT2"/>
    <mergeCell ref="BU1:CD1"/>
    <mergeCell ref="BU2:CD2"/>
    <mergeCell ref="CE1:CI1"/>
    <mergeCell ref="CE2:CI2"/>
    <mergeCell ref="B12:B13"/>
    <mergeCell ref="A7:A15"/>
    <mergeCell ref="B10:B11"/>
    <mergeCell ref="P1:Z1"/>
    <mergeCell ref="A18:C18"/>
    <mergeCell ref="B7:B9"/>
    <mergeCell ref="P2:Z2"/>
    <mergeCell ref="P3:Z3"/>
    <mergeCell ref="C5:C6"/>
    <mergeCell ref="D5:D6"/>
    <mergeCell ref="B5:B6"/>
    <mergeCell ref="AA1:AK1"/>
    <mergeCell ref="AL2:AW2"/>
    <mergeCell ref="AL3:AW3"/>
    <mergeCell ref="A5:A6"/>
    <mergeCell ref="A1:H1"/>
    <mergeCell ref="A2:H2"/>
    <mergeCell ref="A3:H3"/>
    <mergeCell ref="AX1:BI1"/>
    <mergeCell ref="AX2:BI2"/>
    <mergeCell ref="AX3:BI3"/>
    <mergeCell ref="AL1:AW1"/>
    <mergeCell ref="AA2:AK2"/>
    <mergeCell ref="AA3:AK3"/>
  </mergeCells>
  <printOptions/>
  <pageMargins left="0.6692913385826772" right="0.1968503937007874" top="0.7874015748031497" bottom="0.1968503937007874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view="pageBreakPreview" zoomScale="60" zoomScaleNormal="70" workbookViewId="0" topLeftCell="A40">
      <selection activeCell="B46" sqref="B46"/>
    </sheetView>
  </sheetViews>
  <sheetFormatPr defaultColWidth="9.00390625" defaultRowHeight="14.25"/>
  <cols>
    <col min="1" max="1" width="3.50390625" style="2" customWidth="1"/>
    <col min="2" max="2" width="44.25390625" style="2" customWidth="1"/>
    <col min="3" max="3" width="17.125" style="1" customWidth="1"/>
    <col min="4" max="4" width="112.25390625" style="1" hidden="1" customWidth="1"/>
    <col min="5" max="6" width="4.50390625" style="1" bestFit="1" customWidth="1"/>
    <col min="7" max="7" width="4.375" style="1" bestFit="1" customWidth="1"/>
    <col min="8" max="8" width="4.50390625" style="1" bestFit="1" customWidth="1"/>
    <col min="9" max="9" width="4.75390625" style="1" bestFit="1" customWidth="1"/>
    <col min="10" max="10" width="4.50390625" style="1" bestFit="1" customWidth="1"/>
    <col min="11" max="12" width="4.75390625" style="1" bestFit="1" customWidth="1"/>
    <col min="13" max="13" width="4.375" style="1" bestFit="1" customWidth="1"/>
    <col min="14" max="14" width="4.625" style="1" bestFit="1" customWidth="1"/>
    <col min="15" max="16" width="4.50390625" style="1" bestFit="1" customWidth="1"/>
    <col min="17" max="17" width="0.2421875" style="2" hidden="1" customWidth="1"/>
    <col min="18" max="23" width="10.75390625" style="2" hidden="1" customWidth="1"/>
    <col min="24" max="24" width="10.50390625" style="2" hidden="1" customWidth="1"/>
    <col min="25" max="25" width="12.125" style="2" bestFit="1" customWidth="1"/>
    <col min="26" max="26" width="11.625" style="2" customWidth="1"/>
    <col min="27" max="27" width="12.125" style="2" bestFit="1" customWidth="1"/>
    <col min="28" max="28" width="10.50390625" style="1" customWidth="1"/>
    <col min="29" max="29" width="2.875" style="1" bestFit="1" customWidth="1"/>
    <col min="30" max="30" width="11.75390625" style="2" bestFit="1" customWidth="1"/>
    <col min="31" max="16384" width="9.00390625" style="2" customWidth="1"/>
  </cols>
  <sheetData>
    <row r="1" spans="1:31" s="14" customFormat="1" ht="23.2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7"/>
      <c r="AD1" s="5"/>
      <c r="AE1" s="5"/>
    </row>
    <row r="2" spans="1:31" s="14" customFormat="1" ht="23.25">
      <c r="A2" s="178" t="s">
        <v>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7"/>
      <c r="AD2" s="5"/>
      <c r="AE2" s="5"/>
    </row>
    <row r="3" spans="1:31" s="14" customFormat="1" ht="23.25">
      <c r="A3" s="179" t="s">
        <v>40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8"/>
      <c r="AD3" s="6"/>
      <c r="AE3" s="6"/>
    </row>
    <row r="4" spans="1:31" s="14" customFormat="1" ht="2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29" s="14" customFormat="1" ht="21">
      <c r="A5" s="22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20"/>
      <c r="AC5" s="20"/>
    </row>
    <row r="6" spans="1:29" s="19" customFormat="1" ht="21">
      <c r="A6" s="22" t="s">
        <v>28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  <c r="AC6" s="7"/>
    </row>
    <row r="7" spans="1:29" s="19" customFormat="1" ht="21">
      <c r="A7" s="22" t="s">
        <v>23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7"/>
      <c r="AC7" s="7"/>
    </row>
    <row r="8" spans="1:29" s="14" customFormat="1" ht="21">
      <c r="A8" s="22" t="s">
        <v>19</v>
      </c>
      <c r="B8" s="2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8"/>
      <c r="AC8" s="20"/>
    </row>
    <row r="9" spans="1:29" s="19" customFormat="1" ht="18.75" customHeight="1">
      <c r="A9" s="182" t="s">
        <v>9</v>
      </c>
      <c r="B9" s="182" t="s">
        <v>10</v>
      </c>
      <c r="C9" s="180" t="s">
        <v>12</v>
      </c>
      <c r="D9" s="182" t="s">
        <v>43</v>
      </c>
      <c r="E9" s="184" t="s">
        <v>11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6"/>
      <c r="Q9" s="177" t="s">
        <v>32</v>
      </c>
      <c r="R9" s="177"/>
      <c r="S9" s="177"/>
      <c r="T9" s="177" t="s">
        <v>36</v>
      </c>
      <c r="U9" s="177"/>
      <c r="V9" s="177"/>
      <c r="W9" s="24" t="s">
        <v>33</v>
      </c>
      <c r="X9" s="24" t="s">
        <v>0</v>
      </c>
      <c r="Y9" s="177" t="s">
        <v>41</v>
      </c>
      <c r="Z9" s="177"/>
      <c r="AA9" s="177"/>
      <c r="AB9" s="180" t="s">
        <v>27</v>
      </c>
      <c r="AC9" s="7"/>
    </row>
    <row r="10" spans="1:29" s="19" customFormat="1" ht="21">
      <c r="A10" s="182"/>
      <c r="B10" s="183"/>
      <c r="C10" s="181"/>
      <c r="D10" s="182"/>
      <c r="E10" s="82">
        <v>21094</v>
      </c>
      <c r="F10" s="82">
        <v>21125</v>
      </c>
      <c r="G10" s="82">
        <v>21155</v>
      </c>
      <c r="H10" s="82">
        <v>21186</v>
      </c>
      <c r="I10" s="82">
        <v>21217</v>
      </c>
      <c r="J10" s="82">
        <v>21245</v>
      </c>
      <c r="K10" s="82">
        <v>21276</v>
      </c>
      <c r="L10" s="82">
        <v>21306</v>
      </c>
      <c r="M10" s="82">
        <v>21337</v>
      </c>
      <c r="N10" s="82">
        <v>21367</v>
      </c>
      <c r="O10" s="82">
        <v>21398</v>
      </c>
      <c r="P10" s="82">
        <v>21429</v>
      </c>
      <c r="Q10" s="25">
        <v>21459</v>
      </c>
      <c r="R10" s="25">
        <v>21490</v>
      </c>
      <c r="S10" s="25">
        <v>21520</v>
      </c>
      <c r="T10" s="25">
        <v>21551</v>
      </c>
      <c r="U10" s="25">
        <v>21582</v>
      </c>
      <c r="V10" s="25">
        <v>21610</v>
      </c>
      <c r="W10" s="25">
        <v>21641</v>
      </c>
      <c r="X10" s="25">
        <v>21671</v>
      </c>
      <c r="Y10" s="16" t="s">
        <v>6</v>
      </c>
      <c r="Z10" s="16" t="s">
        <v>8</v>
      </c>
      <c r="AA10" s="16" t="s">
        <v>7</v>
      </c>
      <c r="AB10" s="181"/>
      <c r="AC10" s="7"/>
    </row>
    <row r="11" spans="1:29" s="14" customFormat="1" ht="21">
      <c r="A11" s="37">
        <v>1</v>
      </c>
      <c r="B11" s="38" t="s">
        <v>51</v>
      </c>
      <c r="C11" s="39" t="s">
        <v>39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>
        <v>6160000</v>
      </c>
      <c r="R11" s="40">
        <v>0</v>
      </c>
      <c r="S11" s="40">
        <f>SUM(Q11:R11)</f>
        <v>6160000</v>
      </c>
      <c r="T11" s="40">
        <v>3000000</v>
      </c>
      <c r="U11" s="40">
        <v>0</v>
      </c>
      <c r="V11" s="40">
        <f>T11+U11</f>
        <v>3000000</v>
      </c>
      <c r="W11" s="40">
        <v>3000000</v>
      </c>
      <c r="X11" s="40">
        <v>0</v>
      </c>
      <c r="Y11" s="40">
        <v>0</v>
      </c>
      <c r="Z11" s="40">
        <v>1000000</v>
      </c>
      <c r="AA11" s="40">
        <f>Y11+Z11</f>
        <v>1000000</v>
      </c>
      <c r="AB11" s="41" t="s">
        <v>42</v>
      </c>
      <c r="AC11" s="20"/>
    </row>
    <row r="12" spans="1:29" s="14" customFormat="1" ht="21">
      <c r="A12" s="52"/>
      <c r="B12" s="58" t="s">
        <v>58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48"/>
      <c r="AC12" s="20"/>
    </row>
    <row r="13" spans="1:29" s="14" customFormat="1" ht="21">
      <c r="A13" s="44">
        <v>2</v>
      </c>
      <c r="B13" s="56" t="s">
        <v>45</v>
      </c>
      <c r="C13" s="85" t="s">
        <v>73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57">
        <v>4754200</v>
      </c>
      <c r="R13" s="57">
        <v>30445800</v>
      </c>
      <c r="S13" s="57">
        <f>SUM(Q13:R13)</f>
        <v>35200000</v>
      </c>
      <c r="T13" s="57">
        <v>4754200</v>
      </c>
      <c r="U13" s="57">
        <v>30445800</v>
      </c>
      <c r="V13" s="57">
        <f>T13+U13</f>
        <v>35200000</v>
      </c>
      <c r="W13" s="57">
        <v>26086493</v>
      </c>
      <c r="X13" s="57">
        <v>0</v>
      </c>
      <c r="Y13" s="57">
        <f>8855000</f>
        <v>8855000</v>
      </c>
      <c r="Z13" s="57">
        <v>0</v>
      </c>
      <c r="AA13" s="57">
        <f>Y13+Z13</f>
        <v>8855000</v>
      </c>
      <c r="AB13" s="44" t="s">
        <v>31</v>
      </c>
      <c r="AC13" s="20"/>
    </row>
    <row r="14" spans="1:29" s="14" customFormat="1" ht="21">
      <c r="A14" s="54"/>
      <c r="B14" s="53" t="s">
        <v>59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4"/>
      <c r="AC14" s="20"/>
    </row>
    <row r="15" spans="1:29" s="14" customFormat="1" ht="21">
      <c r="A15" s="62">
        <v>3</v>
      </c>
      <c r="B15" s="56" t="s">
        <v>46</v>
      </c>
      <c r="C15" s="44" t="s">
        <v>37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57">
        <v>0</v>
      </c>
      <c r="R15" s="57">
        <v>0</v>
      </c>
      <c r="S15" s="57">
        <f>Q15+R15</f>
        <v>0</v>
      </c>
      <c r="T15" s="57">
        <v>0</v>
      </c>
      <c r="U15" s="57">
        <v>0</v>
      </c>
      <c r="V15" s="57">
        <f>T15+U15</f>
        <v>0</v>
      </c>
      <c r="W15" s="57">
        <v>0</v>
      </c>
      <c r="X15" s="57">
        <v>0</v>
      </c>
      <c r="Y15" s="57">
        <v>0</v>
      </c>
      <c r="Z15" s="57">
        <f>375*30000</f>
        <v>11250000</v>
      </c>
      <c r="AA15" s="57">
        <f>Y15+Z15</f>
        <v>11250000</v>
      </c>
      <c r="AB15" s="71" t="s">
        <v>29</v>
      </c>
      <c r="AC15" s="63"/>
    </row>
    <row r="16" spans="1:29" s="14" customFormat="1" ht="21">
      <c r="A16" s="42"/>
      <c r="B16" s="33" t="s">
        <v>60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43"/>
      <c r="AC16" s="63"/>
    </row>
    <row r="17" spans="1:29" s="19" customFormat="1" ht="21">
      <c r="A17" s="8"/>
      <c r="B17" s="22"/>
      <c r="C17" s="8"/>
      <c r="E17" s="174" t="s">
        <v>17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/>
      <c r="Q17" s="27">
        <f aca="true" t="shared" si="0" ref="Q17:X17">SUM(Q11:Q16)</f>
        <v>10914200</v>
      </c>
      <c r="R17" s="27">
        <f t="shared" si="0"/>
        <v>30445800</v>
      </c>
      <c r="S17" s="27">
        <f t="shared" si="0"/>
        <v>41360000</v>
      </c>
      <c r="T17" s="27">
        <f t="shared" si="0"/>
        <v>7754200</v>
      </c>
      <c r="U17" s="27">
        <f t="shared" si="0"/>
        <v>30445800</v>
      </c>
      <c r="V17" s="27">
        <f t="shared" si="0"/>
        <v>38200000</v>
      </c>
      <c r="W17" s="27">
        <f t="shared" si="0"/>
        <v>29086493</v>
      </c>
      <c r="X17" s="27">
        <f t="shared" si="0"/>
        <v>0</v>
      </c>
      <c r="Y17" s="27">
        <f>SUM(Y11:Y16)</f>
        <v>8855000</v>
      </c>
      <c r="Z17" s="99">
        <f>SUM(Z11:Z16)</f>
        <v>12250000</v>
      </c>
      <c r="AA17" s="27">
        <f>SUM(AA11:AA16)</f>
        <v>21105000</v>
      </c>
      <c r="AB17" s="8"/>
      <c r="AC17" s="64"/>
    </row>
    <row r="18" spans="1:29" s="36" customFormat="1" ht="21">
      <c r="A18" s="12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12"/>
      <c r="AC18" s="65"/>
    </row>
    <row r="19" spans="1:29" s="36" customFormat="1" ht="21">
      <c r="A19" s="12"/>
      <c r="B19" s="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2"/>
      <c r="AC19" s="65"/>
    </row>
    <row r="20" spans="1:29" s="19" customFormat="1" ht="21">
      <c r="A20" s="8"/>
      <c r="B20" s="22"/>
      <c r="C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8"/>
      <c r="AC20" s="64"/>
    </row>
    <row r="21" spans="1:29" s="14" customFormat="1" ht="21">
      <c r="A21" s="22" t="s">
        <v>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20"/>
      <c r="AC21" s="20"/>
    </row>
    <row r="22" spans="1:29" s="19" customFormat="1" ht="21">
      <c r="A22" s="22" t="s">
        <v>24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7"/>
      <c r="AC22" s="7"/>
    </row>
    <row r="23" spans="1:29" s="19" customFormat="1" ht="21">
      <c r="A23" s="22" t="s">
        <v>25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7"/>
      <c r="AC23" s="7"/>
    </row>
    <row r="24" spans="1:29" s="14" customFormat="1" ht="21">
      <c r="A24" s="22" t="s">
        <v>75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20"/>
      <c r="AC24" s="20"/>
    </row>
    <row r="25" spans="1:29" s="19" customFormat="1" ht="18.75" customHeight="1">
      <c r="A25" s="182" t="s">
        <v>9</v>
      </c>
      <c r="B25" s="182" t="s">
        <v>10</v>
      </c>
      <c r="C25" s="180" t="s">
        <v>12</v>
      </c>
      <c r="D25" s="182" t="s">
        <v>43</v>
      </c>
      <c r="E25" s="184" t="s">
        <v>11</v>
      </c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6"/>
      <c r="Q25" s="177" t="s">
        <v>32</v>
      </c>
      <c r="R25" s="177"/>
      <c r="S25" s="177"/>
      <c r="T25" s="177" t="s">
        <v>36</v>
      </c>
      <c r="U25" s="177"/>
      <c r="V25" s="177"/>
      <c r="W25" s="24" t="s">
        <v>33</v>
      </c>
      <c r="X25" s="24" t="s">
        <v>0</v>
      </c>
      <c r="Y25" s="177" t="s">
        <v>41</v>
      </c>
      <c r="Z25" s="177"/>
      <c r="AA25" s="177"/>
      <c r="AB25" s="180" t="s">
        <v>27</v>
      </c>
      <c r="AC25" s="7"/>
    </row>
    <row r="26" spans="1:29" s="19" customFormat="1" ht="21">
      <c r="A26" s="182"/>
      <c r="B26" s="183"/>
      <c r="C26" s="181"/>
      <c r="D26" s="182"/>
      <c r="E26" s="82">
        <v>21094</v>
      </c>
      <c r="F26" s="82">
        <v>21125</v>
      </c>
      <c r="G26" s="82">
        <v>21155</v>
      </c>
      <c r="H26" s="82">
        <v>21186</v>
      </c>
      <c r="I26" s="82">
        <v>21217</v>
      </c>
      <c r="J26" s="82">
        <v>21245</v>
      </c>
      <c r="K26" s="82">
        <v>21276</v>
      </c>
      <c r="L26" s="82">
        <v>21306</v>
      </c>
      <c r="M26" s="82">
        <v>21337</v>
      </c>
      <c r="N26" s="82">
        <v>21367</v>
      </c>
      <c r="O26" s="82">
        <v>21398</v>
      </c>
      <c r="P26" s="82">
        <v>21429</v>
      </c>
      <c r="Q26" s="25">
        <v>21459</v>
      </c>
      <c r="R26" s="25">
        <v>21490</v>
      </c>
      <c r="S26" s="25">
        <v>21520</v>
      </c>
      <c r="T26" s="25">
        <v>21551</v>
      </c>
      <c r="U26" s="25">
        <v>21582</v>
      </c>
      <c r="V26" s="25">
        <v>21610</v>
      </c>
      <c r="W26" s="25">
        <v>21641</v>
      </c>
      <c r="X26" s="25">
        <v>21671</v>
      </c>
      <c r="Y26" s="16" t="s">
        <v>6</v>
      </c>
      <c r="Z26" s="16" t="s">
        <v>8</v>
      </c>
      <c r="AA26" s="16" t="s">
        <v>7</v>
      </c>
      <c r="AB26" s="181"/>
      <c r="AC26" s="7"/>
    </row>
    <row r="27" spans="1:29" s="14" customFormat="1" ht="21">
      <c r="A27" s="46">
        <v>1</v>
      </c>
      <c r="B27" s="45" t="s">
        <v>47</v>
      </c>
      <c r="C27" s="46" t="s">
        <v>63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>
        <v>4713600</v>
      </c>
      <c r="R27" s="47">
        <v>1786400</v>
      </c>
      <c r="S27" s="47">
        <f>SUM(Q27:R27)</f>
        <v>6500000</v>
      </c>
      <c r="T27" s="47">
        <v>4713600</v>
      </c>
      <c r="U27" s="47">
        <v>1786400</v>
      </c>
      <c r="V27" s="47">
        <f>T27+U27</f>
        <v>6500000</v>
      </c>
      <c r="W27" s="47">
        <v>5139313</v>
      </c>
      <c r="X27" s="47">
        <v>0</v>
      </c>
      <c r="Y27" s="47">
        <f>4210000-3210000</f>
        <v>1000000</v>
      </c>
      <c r="Z27" s="47">
        <v>0</v>
      </c>
      <c r="AA27" s="47">
        <f>Y27+Z27</f>
        <v>1000000</v>
      </c>
      <c r="AB27" s="46" t="s">
        <v>31</v>
      </c>
      <c r="AC27" s="20"/>
    </row>
    <row r="28" spans="1:29" s="14" customFormat="1" ht="21">
      <c r="A28" s="49">
        <v>2</v>
      </c>
      <c r="B28" s="50" t="s">
        <v>48</v>
      </c>
      <c r="C28" s="49" t="s">
        <v>39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1">
        <v>0</v>
      </c>
      <c r="R28" s="51">
        <v>5108400</v>
      </c>
      <c r="S28" s="51">
        <f>SUM(Q28:R28)</f>
        <v>5108400</v>
      </c>
      <c r="T28" s="51">
        <v>0</v>
      </c>
      <c r="U28" s="51">
        <v>5108000</v>
      </c>
      <c r="V28" s="51">
        <f>T28+U28</f>
        <v>5108000</v>
      </c>
      <c r="W28" s="51">
        <v>1718338</v>
      </c>
      <c r="X28" s="51">
        <v>0</v>
      </c>
      <c r="Y28" s="51">
        <v>0</v>
      </c>
      <c r="Z28" s="51">
        <v>2000000</v>
      </c>
      <c r="AA28" s="51">
        <f>Y28+Z28</f>
        <v>2000000</v>
      </c>
      <c r="AB28" s="49" t="s">
        <v>42</v>
      </c>
      <c r="AC28" s="20"/>
    </row>
    <row r="29" spans="1:29" s="19" customFormat="1" ht="21">
      <c r="A29" s="8"/>
      <c r="B29" s="22"/>
      <c r="C29" s="8"/>
      <c r="E29" s="174" t="s">
        <v>18</v>
      </c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6"/>
      <c r="Q29" s="27">
        <f aca="true" t="shared" si="1" ref="Q29:X29">SUM(Q27:Q28)</f>
        <v>4713600</v>
      </c>
      <c r="R29" s="27">
        <f t="shared" si="1"/>
        <v>6894800</v>
      </c>
      <c r="S29" s="27">
        <f t="shared" si="1"/>
        <v>11608400</v>
      </c>
      <c r="T29" s="27">
        <f t="shared" si="1"/>
        <v>4713600</v>
      </c>
      <c r="U29" s="27">
        <f t="shared" si="1"/>
        <v>6894400</v>
      </c>
      <c r="V29" s="27">
        <f t="shared" si="1"/>
        <v>11608000</v>
      </c>
      <c r="W29" s="27">
        <f t="shared" si="1"/>
        <v>6857651</v>
      </c>
      <c r="X29" s="27">
        <f t="shared" si="1"/>
        <v>0</v>
      </c>
      <c r="Y29" s="27">
        <f>SUM(Y27:Y28)</f>
        <v>1000000</v>
      </c>
      <c r="Z29" s="27">
        <f>SUM(Z27:Z28)</f>
        <v>2000000</v>
      </c>
      <c r="AA29" s="27">
        <f>SUM(AA27:AA28)</f>
        <v>3000000</v>
      </c>
      <c r="AB29" s="8"/>
      <c r="AC29" s="64"/>
    </row>
    <row r="30" spans="1:29" s="36" customFormat="1" ht="21">
      <c r="A30" s="12"/>
      <c r="B30" s="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12"/>
      <c r="AC30" s="65"/>
    </row>
    <row r="31" spans="1:29" s="36" customFormat="1" ht="21">
      <c r="A31" s="12"/>
      <c r="B31" s="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12"/>
      <c r="AC31" s="65"/>
    </row>
    <row r="32" spans="1:29" s="36" customFormat="1" ht="21">
      <c r="A32" s="12"/>
      <c r="B32" s="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2"/>
      <c r="AC32" s="65"/>
    </row>
    <row r="33" spans="1:29" s="36" customFormat="1" ht="21">
      <c r="A33" s="12"/>
      <c r="B33" s="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12"/>
      <c r="AC33" s="65"/>
    </row>
    <row r="34" spans="1:29" s="36" customFormat="1" ht="21">
      <c r="A34" s="12"/>
      <c r="B34" s="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12"/>
      <c r="AC34" s="65"/>
    </row>
    <row r="35" spans="1:29" s="36" customFormat="1" ht="21">
      <c r="A35" s="12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2"/>
      <c r="AC35" s="65"/>
    </row>
    <row r="36" spans="1:29" s="14" customFormat="1" ht="21">
      <c r="A36" s="22" t="s">
        <v>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20"/>
      <c r="AC36" s="20"/>
    </row>
    <row r="37" spans="1:29" s="19" customFormat="1" ht="21">
      <c r="A37" s="22" t="s">
        <v>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7"/>
      <c r="AC37" s="7"/>
    </row>
    <row r="38" spans="1:29" s="19" customFormat="1" ht="21">
      <c r="A38" s="22" t="s">
        <v>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7"/>
      <c r="AC38" s="7"/>
    </row>
    <row r="39" spans="1:29" s="14" customFormat="1" ht="21">
      <c r="A39" s="22" t="s">
        <v>76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0"/>
      <c r="AC39" s="20"/>
    </row>
    <row r="40" spans="1:29" s="19" customFormat="1" ht="18.75" customHeight="1">
      <c r="A40" s="182" t="s">
        <v>9</v>
      </c>
      <c r="B40" s="182" t="s">
        <v>10</v>
      </c>
      <c r="C40" s="180" t="s">
        <v>12</v>
      </c>
      <c r="D40" s="182" t="s">
        <v>43</v>
      </c>
      <c r="E40" s="184" t="s">
        <v>11</v>
      </c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6"/>
      <c r="Q40" s="177" t="s">
        <v>32</v>
      </c>
      <c r="R40" s="177"/>
      <c r="S40" s="177"/>
      <c r="T40" s="177" t="s">
        <v>36</v>
      </c>
      <c r="U40" s="177"/>
      <c r="V40" s="177"/>
      <c r="W40" s="24" t="s">
        <v>33</v>
      </c>
      <c r="X40" s="24" t="s">
        <v>0</v>
      </c>
      <c r="Y40" s="177" t="s">
        <v>41</v>
      </c>
      <c r="Z40" s="177"/>
      <c r="AA40" s="177"/>
      <c r="AB40" s="180" t="s">
        <v>27</v>
      </c>
      <c r="AC40" s="7"/>
    </row>
    <row r="41" spans="1:29" s="19" customFormat="1" ht="21">
      <c r="A41" s="182"/>
      <c r="B41" s="183"/>
      <c r="C41" s="181"/>
      <c r="D41" s="182"/>
      <c r="E41" s="82">
        <v>21094</v>
      </c>
      <c r="F41" s="82">
        <v>21125</v>
      </c>
      <c r="G41" s="82">
        <v>21155</v>
      </c>
      <c r="H41" s="82">
        <v>21186</v>
      </c>
      <c r="I41" s="82">
        <v>21217</v>
      </c>
      <c r="J41" s="82">
        <v>21245</v>
      </c>
      <c r="K41" s="82">
        <v>21276</v>
      </c>
      <c r="L41" s="82">
        <v>21306</v>
      </c>
      <c r="M41" s="82">
        <v>21337</v>
      </c>
      <c r="N41" s="82">
        <v>21367</v>
      </c>
      <c r="O41" s="82">
        <v>21398</v>
      </c>
      <c r="P41" s="82">
        <v>21429</v>
      </c>
      <c r="Q41" s="25">
        <v>21459</v>
      </c>
      <c r="R41" s="25">
        <v>21490</v>
      </c>
      <c r="S41" s="25">
        <v>21520</v>
      </c>
      <c r="T41" s="25">
        <v>21551</v>
      </c>
      <c r="U41" s="25">
        <v>21582</v>
      </c>
      <c r="V41" s="25">
        <v>21610</v>
      </c>
      <c r="W41" s="25">
        <v>21641</v>
      </c>
      <c r="X41" s="25">
        <v>21671</v>
      </c>
      <c r="Y41" s="16" t="s">
        <v>6</v>
      </c>
      <c r="Z41" s="16" t="s">
        <v>8</v>
      </c>
      <c r="AA41" s="16" t="s">
        <v>7</v>
      </c>
      <c r="AB41" s="181"/>
      <c r="AC41" s="7"/>
    </row>
    <row r="42" spans="1:29" s="14" customFormat="1" ht="21">
      <c r="A42" s="39">
        <v>1</v>
      </c>
      <c r="B42" s="38" t="s">
        <v>55</v>
      </c>
      <c r="C42" s="39" t="s">
        <v>37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>
        <v>900000</v>
      </c>
      <c r="R42" s="40">
        <v>34100000</v>
      </c>
      <c r="S42" s="40">
        <f>SUM(Q42:R42)</f>
        <v>35000000</v>
      </c>
      <c r="T42" s="40">
        <v>764960</v>
      </c>
      <c r="U42" s="40">
        <v>34235040</v>
      </c>
      <c r="V42" s="40">
        <f>T42+U42</f>
        <v>35000000</v>
      </c>
      <c r="W42" s="40">
        <v>28855639</v>
      </c>
      <c r="X42" s="40">
        <v>0</v>
      </c>
      <c r="Y42" s="40">
        <f>37000000</f>
        <v>37000000</v>
      </c>
      <c r="Z42" s="40">
        <v>0</v>
      </c>
      <c r="AA42" s="40">
        <f>Y42+Z42</f>
        <v>37000000</v>
      </c>
      <c r="AB42" s="39" t="s">
        <v>29</v>
      </c>
      <c r="AC42" s="20"/>
    </row>
    <row r="43" spans="1:29" s="14" customFormat="1" ht="21">
      <c r="A43" s="29"/>
      <c r="B43" s="58" t="s">
        <v>61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29"/>
      <c r="AC43" s="20"/>
    </row>
    <row r="44" spans="1:29" s="14" customFormat="1" ht="21">
      <c r="A44" s="54"/>
      <c r="B44" s="83" t="s">
        <v>62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55"/>
      <c r="S44" s="55"/>
      <c r="T44" s="55"/>
      <c r="U44" s="55"/>
      <c r="V44" s="55"/>
      <c r="W44" s="55"/>
      <c r="X44" s="55"/>
      <c r="Y44" s="31"/>
      <c r="Z44" s="31"/>
      <c r="AA44" s="31"/>
      <c r="AB44" s="54"/>
      <c r="AC44" s="20"/>
    </row>
    <row r="45" spans="1:29" s="14" customFormat="1" ht="21">
      <c r="A45" s="29">
        <v>2</v>
      </c>
      <c r="B45" s="30" t="s">
        <v>56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1" t="e">
        <f>SUM(#REF!)</f>
        <v>#REF!</v>
      </c>
      <c r="R45" s="31" t="e">
        <f>SUM(#REF!)</f>
        <v>#REF!</v>
      </c>
      <c r="S45" s="31" t="e">
        <f>SUM(#REF!)</f>
        <v>#REF!</v>
      </c>
      <c r="T45" s="31" t="e">
        <f>SUM(#REF!)</f>
        <v>#REF!</v>
      </c>
      <c r="U45" s="31" t="e">
        <f>SUM(#REF!)</f>
        <v>#REF!</v>
      </c>
      <c r="V45" s="31" t="e">
        <f>SUM(#REF!)</f>
        <v>#REF!</v>
      </c>
      <c r="W45" s="31">
        <v>16404489</v>
      </c>
      <c r="X45" s="31" t="e">
        <f>SUM(#REF!)</f>
        <v>#REF!</v>
      </c>
      <c r="Y45" s="70">
        <f>Y46+Y47</f>
        <v>303400</v>
      </c>
      <c r="Z45" s="70">
        <f>Z46+Z47</f>
        <v>3356000</v>
      </c>
      <c r="AA45" s="70">
        <f>AA46+AA47</f>
        <v>3659400</v>
      </c>
      <c r="AB45" s="87" t="s">
        <v>29</v>
      </c>
      <c r="AC45" s="63"/>
    </row>
    <row r="46" spans="1:29" s="14" customFormat="1" ht="21">
      <c r="A46" s="29"/>
      <c r="B46" s="89" t="s">
        <v>65</v>
      </c>
      <c r="C46" s="54" t="s">
        <v>66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  <c r="R46" s="55"/>
      <c r="S46" s="55"/>
      <c r="T46" s="55"/>
      <c r="U46" s="55"/>
      <c r="V46" s="55"/>
      <c r="W46" s="55"/>
      <c r="X46" s="55"/>
      <c r="Y46" s="55">
        <v>303400</v>
      </c>
      <c r="Z46" s="55">
        <v>1001000</v>
      </c>
      <c r="AA46" s="55">
        <f>Y46+Z46</f>
        <v>1304400</v>
      </c>
      <c r="AB46" s="87"/>
      <c r="AC46" s="63"/>
    </row>
    <row r="47" spans="1:29" s="14" customFormat="1" ht="21">
      <c r="A47" s="32"/>
      <c r="B47" s="100" t="s">
        <v>79</v>
      </c>
      <c r="C47" s="49" t="s">
        <v>67</v>
      </c>
      <c r="D47" s="46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1"/>
      <c r="R47" s="51"/>
      <c r="S47" s="51"/>
      <c r="T47" s="51"/>
      <c r="U47" s="51"/>
      <c r="V47" s="51"/>
      <c r="W47" s="51"/>
      <c r="X47" s="51"/>
      <c r="Y47" s="51">
        <v>0</v>
      </c>
      <c r="Z47" s="51">
        <v>2355000</v>
      </c>
      <c r="AA47" s="51">
        <f>Y47+Z47</f>
        <v>2355000</v>
      </c>
      <c r="AB47" s="88"/>
      <c r="AC47" s="63"/>
    </row>
    <row r="48" spans="1:29" s="19" customFormat="1" ht="21">
      <c r="A48" s="8"/>
      <c r="B48" s="21"/>
      <c r="C48" s="8"/>
      <c r="D48" s="22"/>
      <c r="E48" s="174" t="s">
        <v>18</v>
      </c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6"/>
      <c r="Q48" s="27" t="e">
        <f aca="true" t="shared" si="2" ref="Q48:AA48">Q42+Q45</f>
        <v>#REF!</v>
      </c>
      <c r="R48" s="27" t="e">
        <f t="shared" si="2"/>
        <v>#REF!</v>
      </c>
      <c r="S48" s="27" t="e">
        <f t="shared" si="2"/>
        <v>#REF!</v>
      </c>
      <c r="T48" s="27" t="e">
        <f t="shared" si="2"/>
        <v>#REF!</v>
      </c>
      <c r="U48" s="27" t="e">
        <f t="shared" si="2"/>
        <v>#REF!</v>
      </c>
      <c r="V48" s="27" t="e">
        <f t="shared" si="2"/>
        <v>#REF!</v>
      </c>
      <c r="W48" s="27">
        <f t="shared" si="2"/>
        <v>45260128</v>
      </c>
      <c r="X48" s="27" t="e">
        <f t="shared" si="2"/>
        <v>#REF!</v>
      </c>
      <c r="Y48" s="27">
        <f t="shared" si="2"/>
        <v>37303400</v>
      </c>
      <c r="Z48" s="27">
        <f t="shared" si="2"/>
        <v>3356000</v>
      </c>
      <c r="AA48" s="27">
        <f t="shared" si="2"/>
        <v>40659400</v>
      </c>
      <c r="AB48" s="84"/>
      <c r="AC48" s="64"/>
    </row>
    <row r="49" spans="1:29" s="14" customFormat="1" ht="21">
      <c r="A49" s="22" t="s">
        <v>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20"/>
      <c r="AC49" s="20"/>
    </row>
    <row r="50" spans="1:29" s="19" customFormat="1" ht="21">
      <c r="A50" s="22" t="s">
        <v>24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7"/>
      <c r="AC50" s="7"/>
    </row>
    <row r="51" spans="1:29" s="19" customFormat="1" ht="21">
      <c r="A51" s="22" t="s">
        <v>25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7"/>
      <c r="AC51" s="7"/>
    </row>
    <row r="52" spans="1:29" s="14" customFormat="1" ht="21">
      <c r="A52" s="22" t="s">
        <v>77</v>
      </c>
      <c r="B52" s="2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28"/>
      <c r="AC52" s="20"/>
    </row>
    <row r="53" spans="1:29" s="19" customFormat="1" ht="18.75" customHeight="1">
      <c r="A53" s="182" t="s">
        <v>9</v>
      </c>
      <c r="B53" s="182" t="s">
        <v>10</v>
      </c>
      <c r="C53" s="180" t="s">
        <v>12</v>
      </c>
      <c r="D53" s="182" t="s">
        <v>43</v>
      </c>
      <c r="E53" s="184" t="s">
        <v>11</v>
      </c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77" t="s">
        <v>32</v>
      </c>
      <c r="R53" s="177"/>
      <c r="S53" s="177"/>
      <c r="T53" s="177" t="s">
        <v>36</v>
      </c>
      <c r="U53" s="177"/>
      <c r="V53" s="177"/>
      <c r="W53" s="24" t="s">
        <v>33</v>
      </c>
      <c r="X53" s="24" t="s">
        <v>0</v>
      </c>
      <c r="Y53" s="177" t="s">
        <v>41</v>
      </c>
      <c r="Z53" s="177"/>
      <c r="AA53" s="177"/>
      <c r="AB53" s="180" t="s">
        <v>27</v>
      </c>
      <c r="AC53" s="7"/>
    </row>
    <row r="54" spans="1:29" s="19" customFormat="1" ht="21">
      <c r="A54" s="182"/>
      <c r="B54" s="183"/>
      <c r="C54" s="181"/>
      <c r="D54" s="182"/>
      <c r="E54" s="82">
        <v>21094</v>
      </c>
      <c r="F54" s="82">
        <v>21125</v>
      </c>
      <c r="G54" s="82">
        <v>21155</v>
      </c>
      <c r="H54" s="82">
        <v>21186</v>
      </c>
      <c r="I54" s="82">
        <v>21217</v>
      </c>
      <c r="J54" s="82">
        <v>21245</v>
      </c>
      <c r="K54" s="82">
        <v>21276</v>
      </c>
      <c r="L54" s="82">
        <v>21306</v>
      </c>
      <c r="M54" s="82">
        <v>21337</v>
      </c>
      <c r="N54" s="82">
        <v>21367</v>
      </c>
      <c r="O54" s="82">
        <v>21398</v>
      </c>
      <c r="P54" s="82">
        <v>21429</v>
      </c>
      <c r="Q54" s="25">
        <v>21459</v>
      </c>
      <c r="R54" s="25">
        <v>21490</v>
      </c>
      <c r="S54" s="25">
        <v>21520</v>
      </c>
      <c r="T54" s="25">
        <v>21551</v>
      </c>
      <c r="U54" s="25">
        <v>21582</v>
      </c>
      <c r="V54" s="25">
        <v>21610</v>
      </c>
      <c r="W54" s="25">
        <v>21641</v>
      </c>
      <c r="X54" s="25">
        <v>21671</v>
      </c>
      <c r="Y54" s="16" t="s">
        <v>6</v>
      </c>
      <c r="Z54" s="16" t="s">
        <v>8</v>
      </c>
      <c r="AA54" s="16" t="s">
        <v>7</v>
      </c>
      <c r="AB54" s="181"/>
      <c r="AC54" s="7"/>
    </row>
    <row r="55" spans="1:29" s="14" customFormat="1" ht="21">
      <c r="A55" s="9">
        <v>1</v>
      </c>
      <c r="B55" s="18" t="s">
        <v>49</v>
      </c>
      <c r="C55" s="9" t="s">
        <v>37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5">
        <v>720000</v>
      </c>
      <c r="R55" s="15">
        <v>1540000</v>
      </c>
      <c r="S55" s="15">
        <f>SUM(Q55:R55)</f>
        <v>2260000</v>
      </c>
      <c r="T55" s="15">
        <v>720000</v>
      </c>
      <c r="U55" s="15">
        <v>1540000</v>
      </c>
      <c r="V55" s="15">
        <f>T55+U55</f>
        <v>2260000</v>
      </c>
      <c r="W55" s="15">
        <v>1623565</v>
      </c>
      <c r="X55" s="15">
        <v>460000</v>
      </c>
      <c r="Y55" s="15">
        <v>0</v>
      </c>
      <c r="Z55" s="15">
        <v>1540000</v>
      </c>
      <c r="AA55" s="15">
        <f>Y55+Z55</f>
        <v>1540000</v>
      </c>
      <c r="AB55" s="67" t="s">
        <v>29</v>
      </c>
      <c r="AC55" s="63"/>
    </row>
    <row r="56" spans="1:29" s="19" customFormat="1" ht="21">
      <c r="A56" s="8"/>
      <c r="B56" s="22"/>
      <c r="C56" s="8"/>
      <c r="E56" s="190" t="s">
        <v>20</v>
      </c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2"/>
      <c r="Q56" s="17">
        <f aca="true" t="shared" si="3" ref="Q56:X56">SUM(Q55)</f>
        <v>720000</v>
      </c>
      <c r="R56" s="17">
        <f t="shared" si="3"/>
        <v>1540000</v>
      </c>
      <c r="S56" s="17">
        <f t="shared" si="3"/>
        <v>2260000</v>
      </c>
      <c r="T56" s="17">
        <f>SUM(T55)</f>
        <v>720000</v>
      </c>
      <c r="U56" s="17">
        <f>SUM(U55)</f>
        <v>1540000</v>
      </c>
      <c r="V56" s="17">
        <f>SUM(V55)</f>
        <v>2260000</v>
      </c>
      <c r="W56" s="17">
        <f t="shared" si="3"/>
        <v>1623565</v>
      </c>
      <c r="X56" s="17">
        <f t="shared" si="3"/>
        <v>460000</v>
      </c>
      <c r="Y56" s="17">
        <f>SUM(Y55)</f>
        <v>0</v>
      </c>
      <c r="Z56" s="17">
        <f>SUM(Z55)</f>
        <v>1540000</v>
      </c>
      <c r="AA56" s="17">
        <f>SUM(AA55)</f>
        <v>1540000</v>
      </c>
      <c r="AB56" s="8"/>
      <c r="AC56" s="64"/>
    </row>
    <row r="57" spans="1:29" s="36" customFormat="1" ht="21">
      <c r="A57" s="12"/>
      <c r="B57" s="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12"/>
      <c r="AC57" s="65"/>
    </row>
    <row r="58" spans="1:29" s="36" customFormat="1" ht="21">
      <c r="A58" s="12"/>
      <c r="B58" s="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12"/>
      <c r="AC58" s="65"/>
    </row>
    <row r="59" spans="1:29" s="36" customFormat="1" ht="21">
      <c r="A59" s="12"/>
      <c r="B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12"/>
      <c r="AC59" s="65"/>
    </row>
    <row r="60" spans="1:29" s="36" customFormat="1" ht="21">
      <c r="A60" s="12"/>
      <c r="B60" s="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12"/>
      <c r="AC60" s="65"/>
    </row>
    <row r="61" spans="1:29" s="36" customFormat="1" ht="21">
      <c r="A61" s="12"/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12"/>
      <c r="AC61" s="65"/>
    </row>
    <row r="62" spans="1:29" s="36" customFormat="1" ht="21">
      <c r="A62" s="12"/>
      <c r="B62" s="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2"/>
      <c r="AC62" s="65"/>
    </row>
    <row r="63" spans="1:29" s="36" customFormat="1" ht="21">
      <c r="A63" s="12"/>
      <c r="B63" s="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2"/>
      <c r="AC63" s="65"/>
    </row>
    <row r="64" spans="1:29" s="36" customFormat="1" ht="21">
      <c r="A64" s="12"/>
      <c r="B64" s="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12"/>
      <c r="AC64" s="65"/>
    </row>
    <row r="65" spans="1:29" s="36" customFormat="1" ht="21">
      <c r="A65" s="12"/>
      <c r="B65" s="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12"/>
      <c r="AC65" s="65"/>
    </row>
    <row r="66" spans="1:29" s="36" customFormat="1" ht="21">
      <c r="A66" s="12"/>
      <c r="B66" s="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12"/>
      <c r="AC66" s="65"/>
    </row>
    <row r="67" spans="1:29" s="14" customFormat="1" ht="21">
      <c r="A67" s="22" t="s">
        <v>4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20"/>
      <c r="AC67" s="20"/>
    </row>
    <row r="68" spans="1:29" s="19" customFormat="1" ht="21">
      <c r="A68" s="22" t="s">
        <v>24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7"/>
      <c r="AC68" s="7"/>
    </row>
    <row r="69" spans="1:29" s="19" customFormat="1" ht="21">
      <c r="A69" s="22" t="s">
        <v>25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7"/>
      <c r="AC69" s="7"/>
    </row>
    <row r="70" spans="1:29" s="14" customFormat="1" ht="21">
      <c r="A70" s="22" t="s">
        <v>78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0"/>
      <c r="AC70" s="20"/>
    </row>
    <row r="71" spans="1:29" s="19" customFormat="1" ht="18.75" customHeight="1">
      <c r="A71" s="182" t="s">
        <v>9</v>
      </c>
      <c r="B71" s="182" t="s">
        <v>10</v>
      </c>
      <c r="C71" s="180" t="s">
        <v>12</v>
      </c>
      <c r="D71" s="182" t="s">
        <v>43</v>
      </c>
      <c r="E71" s="184" t="s">
        <v>11</v>
      </c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6"/>
      <c r="Q71" s="177" t="s">
        <v>32</v>
      </c>
      <c r="R71" s="177"/>
      <c r="S71" s="177"/>
      <c r="T71" s="177" t="s">
        <v>36</v>
      </c>
      <c r="U71" s="177"/>
      <c r="V71" s="177"/>
      <c r="W71" s="24" t="s">
        <v>33</v>
      </c>
      <c r="X71" s="24" t="s">
        <v>0</v>
      </c>
      <c r="Y71" s="177" t="s">
        <v>41</v>
      </c>
      <c r="Z71" s="177"/>
      <c r="AA71" s="177"/>
      <c r="AB71" s="180" t="s">
        <v>27</v>
      </c>
      <c r="AC71" s="7"/>
    </row>
    <row r="72" spans="1:29" s="19" customFormat="1" ht="21">
      <c r="A72" s="182"/>
      <c r="B72" s="183"/>
      <c r="C72" s="181"/>
      <c r="D72" s="182"/>
      <c r="E72" s="82">
        <v>21094</v>
      </c>
      <c r="F72" s="82">
        <v>21125</v>
      </c>
      <c r="G72" s="82">
        <v>21155</v>
      </c>
      <c r="H72" s="82">
        <v>21186</v>
      </c>
      <c r="I72" s="82">
        <v>21217</v>
      </c>
      <c r="J72" s="82">
        <v>21245</v>
      </c>
      <c r="K72" s="82">
        <v>21276</v>
      </c>
      <c r="L72" s="82">
        <v>21306</v>
      </c>
      <c r="M72" s="82">
        <v>21337</v>
      </c>
      <c r="N72" s="82">
        <v>21367</v>
      </c>
      <c r="O72" s="82">
        <v>21398</v>
      </c>
      <c r="P72" s="82">
        <v>21429</v>
      </c>
      <c r="Q72" s="25">
        <v>21459</v>
      </c>
      <c r="R72" s="25">
        <v>21490</v>
      </c>
      <c r="S72" s="25">
        <v>21520</v>
      </c>
      <c r="T72" s="25">
        <v>21551</v>
      </c>
      <c r="U72" s="25">
        <v>21582</v>
      </c>
      <c r="V72" s="25">
        <v>21610</v>
      </c>
      <c r="W72" s="25">
        <v>21641</v>
      </c>
      <c r="X72" s="25">
        <v>21671</v>
      </c>
      <c r="Y72" s="16" t="s">
        <v>6</v>
      </c>
      <c r="Z72" s="16" t="s">
        <v>8</v>
      </c>
      <c r="AA72" s="16" t="s">
        <v>7</v>
      </c>
      <c r="AB72" s="181"/>
      <c r="AC72" s="7"/>
    </row>
    <row r="73" spans="1:29" s="14" customFormat="1" ht="21">
      <c r="A73" s="9">
        <v>1</v>
      </c>
      <c r="B73" s="18" t="s">
        <v>50</v>
      </c>
      <c r="C73" s="9" t="s">
        <v>64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5">
        <v>2614600</v>
      </c>
      <c r="R73" s="15">
        <v>4620000</v>
      </c>
      <c r="S73" s="15">
        <f>SUM(Q73:R73)</f>
        <v>7234600</v>
      </c>
      <c r="T73" s="15">
        <v>3307600</v>
      </c>
      <c r="U73" s="15">
        <v>3927000</v>
      </c>
      <c r="V73" s="15">
        <f>T73+U73</f>
        <v>7234600</v>
      </c>
      <c r="W73" s="15">
        <v>5338914</v>
      </c>
      <c r="X73" s="15">
        <v>0</v>
      </c>
      <c r="Y73" s="15">
        <f>3010000</f>
        <v>3010000</v>
      </c>
      <c r="Z73" s="15">
        <v>0</v>
      </c>
      <c r="AA73" s="15">
        <f>Y73+Z73</f>
        <v>3010000</v>
      </c>
      <c r="AB73" s="9" t="s">
        <v>31</v>
      </c>
      <c r="AC73" s="20"/>
    </row>
    <row r="74" spans="3:29" s="19" customFormat="1" ht="21">
      <c r="C74" s="7"/>
      <c r="E74" s="174" t="s">
        <v>20</v>
      </c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6"/>
      <c r="Q74" s="59">
        <f aca="true" t="shared" si="4" ref="Q74:X74">SUM(Q73:Q73)</f>
        <v>2614600</v>
      </c>
      <c r="R74" s="59">
        <f t="shared" si="4"/>
        <v>4620000</v>
      </c>
      <c r="S74" s="59">
        <f t="shared" si="4"/>
        <v>7234600</v>
      </c>
      <c r="T74" s="59">
        <f t="shared" si="4"/>
        <v>3307600</v>
      </c>
      <c r="U74" s="59">
        <f t="shared" si="4"/>
        <v>3927000</v>
      </c>
      <c r="V74" s="59">
        <f t="shared" si="4"/>
        <v>7234600</v>
      </c>
      <c r="W74" s="59">
        <f t="shared" si="4"/>
        <v>5338914</v>
      </c>
      <c r="X74" s="59">
        <f t="shared" si="4"/>
        <v>0</v>
      </c>
      <c r="Y74" s="59">
        <f>SUM(Y73)</f>
        <v>3010000</v>
      </c>
      <c r="Z74" s="59">
        <f>SUM(Z73)</f>
        <v>0</v>
      </c>
      <c r="AA74" s="59">
        <f>SUM(AA73)</f>
        <v>3010000</v>
      </c>
      <c r="AB74" s="7"/>
      <c r="AC74" s="64"/>
    </row>
    <row r="75" spans="3:29" s="36" customFormat="1" ht="21">
      <c r="C75" s="1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10"/>
      <c r="AC75" s="65"/>
    </row>
    <row r="77" spans="5:27" ht="18.75" customHeight="1">
      <c r="E77" s="193" t="s">
        <v>13</v>
      </c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77" t="s">
        <v>32</v>
      </c>
      <c r="R77" s="177"/>
      <c r="S77" s="177"/>
      <c r="T77" s="177" t="s">
        <v>36</v>
      </c>
      <c r="U77" s="177"/>
      <c r="V77" s="177"/>
      <c r="W77" s="24" t="s">
        <v>33</v>
      </c>
      <c r="X77" s="24" t="s">
        <v>0</v>
      </c>
      <c r="Y77" s="177" t="s">
        <v>41</v>
      </c>
      <c r="Z77" s="177"/>
      <c r="AA77" s="177"/>
    </row>
    <row r="78" spans="5:27" ht="21">
      <c r="E78" s="195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6" t="s">
        <v>6</v>
      </c>
      <c r="R78" s="16" t="s">
        <v>8</v>
      </c>
      <c r="S78" s="16" t="s">
        <v>7</v>
      </c>
      <c r="T78" s="16" t="s">
        <v>6</v>
      </c>
      <c r="U78" s="16" t="s">
        <v>8</v>
      </c>
      <c r="V78" s="16" t="s">
        <v>7</v>
      </c>
      <c r="W78" s="26" t="s">
        <v>34</v>
      </c>
      <c r="X78" s="26" t="s">
        <v>1</v>
      </c>
      <c r="Y78" s="16" t="s">
        <v>6</v>
      </c>
      <c r="Z78" s="16" t="s">
        <v>8</v>
      </c>
      <c r="AA78" s="16" t="s">
        <v>7</v>
      </c>
    </row>
    <row r="79" spans="5:27" ht="21">
      <c r="E79" s="187" t="s">
        <v>82</v>
      </c>
      <c r="F79" s="188"/>
      <c r="G79" s="188"/>
      <c r="H79" s="188"/>
      <c r="I79" s="188"/>
      <c r="J79" s="189"/>
      <c r="K79" s="187" t="s">
        <v>74</v>
      </c>
      <c r="L79" s="188"/>
      <c r="M79" s="188"/>
      <c r="N79" s="188"/>
      <c r="O79" s="188"/>
      <c r="P79" s="188"/>
      <c r="Q79" s="60" t="e">
        <f>Q17+#REF!+#REF!+#REF!+Q29+Q48+Q56+Q74</f>
        <v>#REF!</v>
      </c>
      <c r="R79" s="60" t="e">
        <f>R17+#REF!+#REF!+#REF!+R29+R48+R56+R74</f>
        <v>#REF!</v>
      </c>
      <c r="S79" s="60" t="e">
        <f>S17+#REF!+#REF!+#REF!+S29+S48+S56+S74</f>
        <v>#REF!</v>
      </c>
      <c r="T79" s="60" t="e">
        <f>T17+#REF!+#REF!+#REF!+T29+T48+T56+T74</f>
        <v>#REF!</v>
      </c>
      <c r="U79" s="60" t="e">
        <f>U17+#REF!+#REF!+#REF!+U29+U48+U56+U74</f>
        <v>#REF!</v>
      </c>
      <c r="V79" s="60" t="e">
        <f>V17+#REF!+#REF!+#REF!+V29+V48+V56+V74</f>
        <v>#REF!</v>
      </c>
      <c r="W79" s="60" t="e">
        <f>W17+#REF!+#REF!+#REF!+W29+W48+W56+W74</f>
        <v>#REF!</v>
      </c>
      <c r="X79" s="60" t="e">
        <f>X17+#REF!+#REF!+#REF!+X29+X48+X56+X74</f>
        <v>#REF!</v>
      </c>
      <c r="Y79" s="60">
        <f>Y17+Y29+Y48+Y56+Y74</f>
        <v>50168400</v>
      </c>
      <c r="Z79" s="60">
        <f>Z17+Z29+Z48+Z56+Z74</f>
        <v>19146000</v>
      </c>
      <c r="AA79" s="60">
        <f>AA17+AA29+AA48+AA56+AA74</f>
        <v>69314400</v>
      </c>
    </row>
  </sheetData>
  <sheetProtection/>
  <mergeCells count="59">
    <mergeCell ref="A40:A41"/>
    <mergeCell ref="B40:B41"/>
    <mergeCell ref="C53:C54"/>
    <mergeCell ref="A71:A72"/>
    <mergeCell ref="B71:B72"/>
    <mergeCell ref="A53:A54"/>
    <mergeCell ref="C71:C72"/>
    <mergeCell ref="B53:B54"/>
    <mergeCell ref="C40:C41"/>
    <mergeCell ref="C9:C10"/>
    <mergeCell ref="D9:D10"/>
    <mergeCell ref="AB71:AB72"/>
    <mergeCell ref="Q40:S40"/>
    <mergeCell ref="AB40:AB41"/>
    <mergeCell ref="AB53:AB54"/>
    <mergeCell ref="Y53:AA53"/>
    <mergeCell ref="Y71:AA71"/>
    <mergeCell ref="Q71:S71"/>
    <mergeCell ref="E25:P25"/>
    <mergeCell ref="AB25:AB26"/>
    <mergeCell ref="A25:A26"/>
    <mergeCell ref="B25:B26"/>
    <mergeCell ref="C25:C26"/>
    <mergeCell ref="D25:D26"/>
    <mergeCell ref="E29:P29"/>
    <mergeCell ref="T25:V25"/>
    <mergeCell ref="K79:P79"/>
    <mergeCell ref="E79:J79"/>
    <mergeCell ref="E56:P56"/>
    <mergeCell ref="E71:P71"/>
    <mergeCell ref="E74:P74"/>
    <mergeCell ref="E77:P78"/>
    <mergeCell ref="D71:D72"/>
    <mergeCell ref="Q77:S77"/>
    <mergeCell ref="D53:D54"/>
    <mergeCell ref="Q53:S53"/>
    <mergeCell ref="D40:D41"/>
    <mergeCell ref="E48:P48"/>
    <mergeCell ref="E53:P53"/>
    <mergeCell ref="A1:AB1"/>
    <mergeCell ref="A2:AB2"/>
    <mergeCell ref="A3:AB3"/>
    <mergeCell ref="Y9:AA9"/>
    <mergeCell ref="AB9:AB10"/>
    <mergeCell ref="B9:B10"/>
    <mergeCell ref="Q9:S9"/>
    <mergeCell ref="E9:P9"/>
    <mergeCell ref="T9:V9"/>
    <mergeCell ref="A9:A10"/>
    <mergeCell ref="E17:P17"/>
    <mergeCell ref="Q25:S25"/>
    <mergeCell ref="Y77:AA77"/>
    <mergeCell ref="Y25:AA25"/>
    <mergeCell ref="Y40:AA40"/>
    <mergeCell ref="T53:V53"/>
    <mergeCell ref="T71:V71"/>
    <mergeCell ref="T40:V40"/>
    <mergeCell ref="T77:V77"/>
    <mergeCell ref="E40:P40"/>
  </mergeCells>
  <printOptions/>
  <pageMargins left="0.3937007874015748" right="0.1968503937007874" top="1.5748031496062993" bottom="0.3937007874015748" header="1.1811023622047245" footer="0.5118110236220472"/>
  <pageSetup firstPageNumber="1" useFirstPageNumber="1" horizontalDpi="600" verticalDpi="600" orientation="landscape" paperSize="9" scale="80" r:id="rId2"/>
  <headerFooter alignWithMargins="0">
    <oddHeader>&amp;R&amp;P
</oddHeader>
  </headerFooter>
  <rowBreaks count="4" manualBreakCount="4">
    <brk id="20" max="255" man="1"/>
    <brk id="35" max="255" man="1"/>
    <brk id="48" max="255" man="1"/>
    <brk id="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tabSelected="1" view="pageBreakPreview" zoomScale="60" zoomScaleNormal="98" zoomScalePageLayoutView="0" workbookViewId="0" topLeftCell="A1">
      <selection activeCell="O8" sqref="O8"/>
    </sheetView>
  </sheetViews>
  <sheetFormatPr defaultColWidth="9.00390625" defaultRowHeight="14.25"/>
  <cols>
    <col min="1" max="1" width="3.625" style="2" customWidth="1"/>
    <col min="2" max="2" width="43.75390625" style="2" customWidth="1"/>
    <col min="3" max="3" width="17.125" style="1" customWidth="1"/>
    <col min="4" max="4" width="166.75390625" style="1" hidden="1" customWidth="1"/>
    <col min="5" max="6" width="4.50390625" style="1" bestFit="1" customWidth="1"/>
    <col min="7" max="7" width="4.375" style="1" bestFit="1" customWidth="1"/>
    <col min="8" max="8" width="4.50390625" style="1" bestFit="1" customWidth="1"/>
    <col min="9" max="9" width="4.75390625" style="1" bestFit="1" customWidth="1"/>
    <col min="10" max="10" width="4.50390625" style="1" bestFit="1" customWidth="1"/>
    <col min="11" max="12" width="4.75390625" style="1" bestFit="1" customWidth="1"/>
    <col min="13" max="13" width="4.375" style="1" bestFit="1" customWidth="1"/>
    <col min="14" max="14" width="4.625" style="1" bestFit="1" customWidth="1"/>
    <col min="15" max="16" width="4.50390625" style="1" bestFit="1" customWidth="1"/>
    <col min="17" max="17" width="9.75390625" style="2" hidden="1" customWidth="1"/>
    <col min="18" max="18" width="8.25390625" style="2" hidden="1" customWidth="1"/>
    <col min="19" max="22" width="9.75390625" style="2" hidden="1" customWidth="1"/>
    <col min="23" max="24" width="10.375" style="2" hidden="1" customWidth="1"/>
    <col min="25" max="25" width="11.75390625" style="2" customWidth="1"/>
    <col min="26" max="27" width="11.625" style="2" customWidth="1"/>
    <col min="28" max="28" width="10.375" style="1" customWidth="1"/>
    <col min="29" max="29" width="1.875" style="1" bestFit="1" customWidth="1"/>
    <col min="30" max="16384" width="9.00390625" style="2" customWidth="1"/>
  </cols>
  <sheetData>
    <row r="1" spans="1:30" ht="23.2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0"/>
      <c r="AD1" s="11"/>
    </row>
    <row r="2" spans="1:30" ht="23.25">
      <c r="A2" s="178" t="s">
        <v>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0"/>
      <c r="AD2" s="11"/>
    </row>
    <row r="3" spans="1:30" ht="22.5" customHeight="1">
      <c r="A3" s="179" t="s">
        <v>40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2"/>
      <c r="AD3" s="13"/>
    </row>
    <row r="4" spans="3:29" s="14" customFormat="1" ht="2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B4" s="20"/>
      <c r="AC4" s="20"/>
    </row>
    <row r="5" spans="1:29" s="14" customFormat="1" ht="21">
      <c r="A5" s="22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20"/>
      <c r="AC5" s="20"/>
    </row>
    <row r="6" spans="1:29" s="19" customFormat="1" ht="21">
      <c r="A6" s="22" t="s">
        <v>68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  <c r="AC6" s="7"/>
    </row>
    <row r="7" spans="1:29" s="19" customFormat="1" ht="21">
      <c r="A7" s="22" t="s">
        <v>69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7"/>
      <c r="AC7" s="7"/>
    </row>
    <row r="8" spans="1:29" s="14" customFormat="1" ht="21">
      <c r="A8" s="22" t="s">
        <v>70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8"/>
      <c r="AC8" s="20"/>
    </row>
    <row r="9" spans="1:29" s="19" customFormat="1" ht="18.75" customHeight="1">
      <c r="A9" s="182" t="s">
        <v>9</v>
      </c>
      <c r="B9" s="182" t="s">
        <v>10</v>
      </c>
      <c r="C9" s="197" t="s">
        <v>12</v>
      </c>
      <c r="D9" s="182" t="s">
        <v>11</v>
      </c>
      <c r="E9" s="184" t="s">
        <v>11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6"/>
      <c r="Q9" s="177" t="s">
        <v>32</v>
      </c>
      <c r="R9" s="177"/>
      <c r="S9" s="177"/>
      <c r="T9" s="177" t="s">
        <v>36</v>
      </c>
      <c r="U9" s="177"/>
      <c r="V9" s="177"/>
      <c r="W9" s="24" t="s">
        <v>33</v>
      </c>
      <c r="X9" s="24" t="s">
        <v>0</v>
      </c>
      <c r="Y9" s="177" t="s">
        <v>41</v>
      </c>
      <c r="Z9" s="177"/>
      <c r="AA9" s="177"/>
      <c r="AB9" s="180" t="s">
        <v>27</v>
      </c>
      <c r="AC9" s="7"/>
    </row>
    <row r="10" spans="1:29" s="19" customFormat="1" ht="21">
      <c r="A10" s="182"/>
      <c r="B10" s="183"/>
      <c r="C10" s="197"/>
      <c r="D10" s="182"/>
      <c r="E10" s="82">
        <v>21094</v>
      </c>
      <c r="F10" s="82">
        <v>21125</v>
      </c>
      <c r="G10" s="82">
        <v>21155</v>
      </c>
      <c r="H10" s="82">
        <v>21186</v>
      </c>
      <c r="I10" s="82">
        <v>21217</v>
      </c>
      <c r="J10" s="82">
        <v>21245</v>
      </c>
      <c r="K10" s="82">
        <v>21276</v>
      </c>
      <c r="L10" s="82">
        <v>21306</v>
      </c>
      <c r="M10" s="82">
        <v>21337</v>
      </c>
      <c r="N10" s="82">
        <v>21367</v>
      </c>
      <c r="O10" s="82">
        <v>21398</v>
      </c>
      <c r="P10" s="82">
        <v>21429</v>
      </c>
      <c r="Q10" s="16" t="s">
        <v>6</v>
      </c>
      <c r="R10" s="16" t="s">
        <v>8</v>
      </c>
      <c r="S10" s="16" t="s">
        <v>7</v>
      </c>
      <c r="T10" s="16" t="s">
        <v>6</v>
      </c>
      <c r="U10" s="16" t="s">
        <v>8</v>
      </c>
      <c r="V10" s="16" t="s">
        <v>7</v>
      </c>
      <c r="W10" s="26" t="s">
        <v>34</v>
      </c>
      <c r="X10" s="26" t="s">
        <v>1</v>
      </c>
      <c r="Y10" s="16" t="s">
        <v>6</v>
      </c>
      <c r="Z10" s="16" t="s">
        <v>8</v>
      </c>
      <c r="AA10" s="16" t="s">
        <v>7</v>
      </c>
      <c r="AB10" s="181"/>
      <c r="AC10" s="7"/>
    </row>
    <row r="11" spans="1:29" s="14" customFormat="1" ht="21">
      <c r="A11" s="91">
        <v>1</v>
      </c>
      <c r="B11" s="50" t="s">
        <v>71</v>
      </c>
      <c r="C11" s="49" t="s">
        <v>37</v>
      </c>
      <c r="D11" s="92" t="s">
        <v>72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1"/>
      <c r="R11" s="93"/>
      <c r="S11" s="51"/>
      <c r="T11" s="51"/>
      <c r="U11" s="51"/>
      <c r="V11" s="51"/>
      <c r="W11" s="51"/>
      <c r="X11" s="51"/>
      <c r="Y11" s="51">
        <v>3000000</v>
      </c>
      <c r="Z11" s="51">
        <v>0</v>
      </c>
      <c r="AA11" s="51">
        <f>Y11+Z11</f>
        <v>3000000</v>
      </c>
      <c r="AB11" s="94" t="s">
        <v>14</v>
      </c>
      <c r="AC11" s="20"/>
    </row>
    <row r="12" spans="3:29" s="14" customFormat="1" ht="21">
      <c r="C12" s="20"/>
      <c r="E12" s="174" t="s">
        <v>20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6"/>
      <c r="Q12" s="59">
        <f aca="true" t="shared" si="0" ref="Q12:AA12">SUM(Q11:Q11)</f>
        <v>0</v>
      </c>
      <c r="R12" s="59">
        <f t="shared" si="0"/>
        <v>0</v>
      </c>
      <c r="S12" s="59">
        <f t="shared" si="0"/>
        <v>0</v>
      </c>
      <c r="T12" s="59">
        <f t="shared" si="0"/>
        <v>0</v>
      </c>
      <c r="U12" s="59">
        <f t="shared" si="0"/>
        <v>0</v>
      </c>
      <c r="V12" s="59">
        <f t="shared" si="0"/>
        <v>0</v>
      </c>
      <c r="W12" s="59">
        <f t="shared" si="0"/>
        <v>0</v>
      </c>
      <c r="X12" s="59">
        <f t="shared" si="0"/>
        <v>0</v>
      </c>
      <c r="Y12" s="59">
        <f t="shared" si="0"/>
        <v>3000000</v>
      </c>
      <c r="Z12" s="59">
        <f t="shared" si="0"/>
        <v>0</v>
      </c>
      <c r="AA12" s="59">
        <f t="shared" si="0"/>
        <v>3000000</v>
      </c>
      <c r="AB12" s="20"/>
      <c r="AC12" s="20"/>
    </row>
    <row r="13" spans="3:29" s="14" customFormat="1" ht="21">
      <c r="C13" s="2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20"/>
      <c r="AC13" s="20"/>
    </row>
    <row r="14" spans="3:29" s="14" customFormat="1" ht="21">
      <c r="C14" s="2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20"/>
      <c r="AC14" s="20"/>
    </row>
    <row r="15" spans="5:29" s="14" customFormat="1" ht="18.75" customHeight="1">
      <c r="E15" s="193" t="s">
        <v>15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77" t="s">
        <v>32</v>
      </c>
      <c r="R15" s="177"/>
      <c r="S15" s="177"/>
      <c r="T15" s="177" t="s">
        <v>36</v>
      </c>
      <c r="U15" s="177"/>
      <c r="V15" s="177"/>
      <c r="W15" s="24" t="s">
        <v>33</v>
      </c>
      <c r="X15" s="24" t="s">
        <v>0</v>
      </c>
      <c r="Y15" s="177" t="s">
        <v>41</v>
      </c>
      <c r="Z15" s="177"/>
      <c r="AA15" s="177"/>
      <c r="AB15" s="20"/>
      <c r="AC15" s="20"/>
    </row>
    <row r="16" spans="5:29" s="14" customFormat="1" ht="21"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6" t="s">
        <v>6</v>
      </c>
      <c r="R16" s="16" t="s">
        <v>8</v>
      </c>
      <c r="S16" s="16" t="s">
        <v>7</v>
      </c>
      <c r="T16" s="16" t="s">
        <v>6</v>
      </c>
      <c r="U16" s="16" t="s">
        <v>8</v>
      </c>
      <c r="V16" s="16" t="s">
        <v>7</v>
      </c>
      <c r="W16" s="26" t="s">
        <v>34</v>
      </c>
      <c r="X16" s="26" t="s">
        <v>1</v>
      </c>
      <c r="Y16" s="16" t="s">
        <v>6</v>
      </c>
      <c r="Z16" s="16" t="s">
        <v>8</v>
      </c>
      <c r="AA16" s="16" t="s">
        <v>7</v>
      </c>
      <c r="AB16" s="20"/>
      <c r="AC16" s="20"/>
    </row>
    <row r="17" spans="5:29" s="14" customFormat="1" ht="21">
      <c r="E17" s="187" t="s">
        <v>53</v>
      </c>
      <c r="F17" s="188"/>
      <c r="G17" s="188"/>
      <c r="H17" s="188"/>
      <c r="I17" s="188"/>
      <c r="J17" s="189"/>
      <c r="K17" s="187" t="s">
        <v>54</v>
      </c>
      <c r="L17" s="188"/>
      <c r="M17" s="188"/>
      <c r="N17" s="188"/>
      <c r="O17" s="188"/>
      <c r="P17" s="188"/>
      <c r="Q17" s="60" t="e">
        <f>#REF!+#REF!+#REF!+#REF!</f>
        <v>#REF!</v>
      </c>
      <c r="R17" s="60" t="e">
        <f>#REF!+#REF!+#REF!+#REF!</f>
        <v>#REF!</v>
      </c>
      <c r="S17" s="60" t="e">
        <f>#REF!+#REF!+#REF!+#REF!</f>
        <v>#REF!</v>
      </c>
      <c r="T17" s="60" t="e">
        <f>#REF!+#REF!+#REF!+#REF!</f>
        <v>#REF!</v>
      </c>
      <c r="U17" s="60" t="e">
        <f>#REF!+#REF!+#REF!+#REF!</f>
        <v>#REF!</v>
      </c>
      <c r="V17" s="60" t="e">
        <f>#REF!+#REF!+#REF!+#REF!</f>
        <v>#REF!</v>
      </c>
      <c r="W17" s="60" t="e">
        <f>#REF!+#REF!+#REF!+#REF!</f>
        <v>#REF!</v>
      </c>
      <c r="X17" s="60" t="e">
        <f>#REF!+#REF!+#REF!+#REF!</f>
        <v>#REF!</v>
      </c>
      <c r="Y17" s="60">
        <f>Y12</f>
        <v>3000000</v>
      </c>
      <c r="Z17" s="60">
        <f>Z12</f>
        <v>0</v>
      </c>
      <c r="AA17" s="60">
        <f>AA12</f>
        <v>3000000</v>
      </c>
      <c r="AB17" s="95"/>
      <c r="AC17" s="20"/>
    </row>
  </sheetData>
  <sheetProtection/>
  <mergeCells count="19">
    <mergeCell ref="A1:AB1"/>
    <mergeCell ref="A2:AB2"/>
    <mergeCell ref="A3:AB3"/>
    <mergeCell ref="A9:A10"/>
    <mergeCell ref="B9:B10"/>
    <mergeCell ref="C9:C10"/>
    <mergeCell ref="D9:D10"/>
    <mergeCell ref="E9:P9"/>
    <mergeCell ref="Q9:S9"/>
    <mergeCell ref="E17:J17"/>
    <mergeCell ref="K17:P17"/>
    <mergeCell ref="Y9:AA9"/>
    <mergeCell ref="AB9:AB10"/>
    <mergeCell ref="E12:P12"/>
    <mergeCell ref="E15:P16"/>
    <mergeCell ref="Q15:S15"/>
    <mergeCell ref="T15:V15"/>
    <mergeCell ref="Y15:AA15"/>
    <mergeCell ref="T9:V9"/>
  </mergeCells>
  <printOptions/>
  <pageMargins left="0.3937007874015748" right="0.1968503937007874" top="1.5748031496062993" bottom="0.3937007874015748" header="1.1811023622047245" footer="0.35433070866141736"/>
  <pageSetup firstPageNumber="6" useFirstPageNumber="1" horizontalDpi="600" verticalDpi="600" orientation="landscape" paperSize="9" scale="80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view="pageBreakPreview" zoomScale="60" zoomScaleNormal="98" zoomScalePageLayoutView="0" workbookViewId="0" topLeftCell="A1">
      <selection activeCell="C4" sqref="C4"/>
    </sheetView>
  </sheetViews>
  <sheetFormatPr defaultColWidth="9.00390625" defaultRowHeight="14.25"/>
  <cols>
    <col min="1" max="1" width="3.625" style="2" customWidth="1"/>
    <col min="2" max="2" width="46.375" style="2" customWidth="1"/>
    <col min="3" max="3" width="15.375" style="1" bestFit="1" customWidth="1"/>
    <col min="4" max="4" width="255.625" style="1" hidden="1" customWidth="1"/>
    <col min="5" max="6" width="5.125" style="1" bestFit="1" customWidth="1"/>
    <col min="7" max="7" width="4.875" style="1" bestFit="1" customWidth="1"/>
    <col min="8" max="8" width="5.125" style="1" bestFit="1" customWidth="1"/>
    <col min="9" max="9" width="5.375" style="1" bestFit="1" customWidth="1"/>
    <col min="10" max="10" width="5.125" style="1" bestFit="1" customWidth="1"/>
    <col min="11" max="11" width="5.25390625" style="1" bestFit="1" customWidth="1"/>
    <col min="12" max="12" width="5.375" style="1" bestFit="1" customWidth="1"/>
    <col min="13" max="13" width="4.875" style="1" bestFit="1" customWidth="1"/>
    <col min="14" max="14" width="5.25390625" style="1" bestFit="1" customWidth="1"/>
    <col min="15" max="16" width="5.125" style="1" bestFit="1" customWidth="1"/>
    <col min="17" max="17" width="10.50390625" style="2" hidden="1" customWidth="1"/>
    <col min="18" max="18" width="10.375" style="2" hidden="1" customWidth="1"/>
    <col min="19" max="22" width="10.50390625" style="2" hidden="1" customWidth="1"/>
    <col min="23" max="24" width="10.375" style="2" hidden="1" customWidth="1"/>
    <col min="25" max="25" width="12.25390625" style="2" bestFit="1" customWidth="1"/>
    <col min="26" max="26" width="11.125" style="2" bestFit="1" customWidth="1"/>
    <col min="27" max="27" width="12.25390625" style="2" bestFit="1" customWidth="1"/>
    <col min="28" max="28" width="9.75390625" style="1" customWidth="1"/>
    <col min="29" max="29" width="1.875" style="81" bestFit="1" customWidth="1"/>
    <col min="30" max="16384" width="9.00390625" style="2" customWidth="1"/>
  </cols>
  <sheetData>
    <row r="1" spans="1:30" s="14" customFormat="1" ht="23.2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76"/>
      <c r="AD1" s="5"/>
    </row>
    <row r="2" spans="1:30" s="14" customFormat="1" ht="23.25">
      <c r="A2" s="178" t="s">
        <v>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76"/>
      <c r="AD2" s="5"/>
    </row>
    <row r="3" spans="1:30" s="14" customFormat="1" ht="22.5" customHeight="1">
      <c r="A3" s="179" t="s">
        <v>40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77"/>
      <c r="AD3" s="6"/>
    </row>
    <row r="4" spans="1:30" ht="2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78"/>
      <c r="AD4" s="12"/>
    </row>
    <row r="5" spans="1:29" s="14" customFormat="1" ht="21">
      <c r="A5" s="2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28"/>
      <c r="AC5" s="79"/>
    </row>
    <row r="6" spans="1:29" s="19" customFormat="1" ht="21">
      <c r="A6" s="22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  <c r="AC6" s="80"/>
    </row>
    <row r="7" spans="1:29" s="19" customFormat="1" ht="21">
      <c r="A7" s="22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7"/>
      <c r="AC7" s="80"/>
    </row>
    <row r="8" spans="1:29" s="14" customFormat="1" ht="21">
      <c r="A8" s="22" t="s">
        <v>57</v>
      </c>
      <c r="B8" s="2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0"/>
      <c r="AC8" s="79"/>
    </row>
    <row r="9" spans="1:29" s="19" customFormat="1" ht="18.75" customHeight="1">
      <c r="A9" s="182" t="s">
        <v>9</v>
      </c>
      <c r="B9" s="182" t="s">
        <v>10</v>
      </c>
      <c r="C9" s="197" t="s">
        <v>12</v>
      </c>
      <c r="D9" s="182" t="s">
        <v>43</v>
      </c>
      <c r="E9" s="184" t="s">
        <v>11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6"/>
      <c r="Q9" s="177" t="s">
        <v>32</v>
      </c>
      <c r="R9" s="177"/>
      <c r="S9" s="177"/>
      <c r="T9" s="177" t="s">
        <v>36</v>
      </c>
      <c r="U9" s="177"/>
      <c r="V9" s="177"/>
      <c r="W9" s="24" t="s">
        <v>33</v>
      </c>
      <c r="X9" s="24" t="s">
        <v>0</v>
      </c>
      <c r="Y9" s="177" t="s">
        <v>41</v>
      </c>
      <c r="Z9" s="177"/>
      <c r="AA9" s="177"/>
      <c r="AB9" s="180" t="s">
        <v>27</v>
      </c>
      <c r="AC9" s="80"/>
    </row>
    <row r="10" spans="1:29" s="19" customFormat="1" ht="21">
      <c r="A10" s="182"/>
      <c r="B10" s="183"/>
      <c r="C10" s="197"/>
      <c r="D10" s="182"/>
      <c r="E10" s="82">
        <v>21094</v>
      </c>
      <c r="F10" s="82">
        <v>21125</v>
      </c>
      <c r="G10" s="82">
        <v>21155</v>
      </c>
      <c r="H10" s="82">
        <v>21186</v>
      </c>
      <c r="I10" s="82">
        <v>21217</v>
      </c>
      <c r="J10" s="82">
        <v>21245</v>
      </c>
      <c r="K10" s="82">
        <v>21276</v>
      </c>
      <c r="L10" s="82">
        <v>21306</v>
      </c>
      <c r="M10" s="82">
        <v>21337</v>
      </c>
      <c r="N10" s="82">
        <v>21367</v>
      </c>
      <c r="O10" s="82">
        <v>21398</v>
      </c>
      <c r="P10" s="82">
        <v>21429</v>
      </c>
      <c r="Q10" s="16" t="s">
        <v>6</v>
      </c>
      <c r="R10" s="16" t="s">
        <v>8</v>
      </c>
      <c r="S10" s="16" t="s">
        <v>7</v>
      </c>
      <c r="T10" s="16" t="s">
        <v>6</v>
      </c>
      <c r="U10" s="16" t="s">
        <v>8</v>
      </c>
      <c r="V10" s="16" t="s">
        <v>7</v>
      </c>
      <c r="W10" s="26" t="s">
        <v>34</v>
      </c>
      <c r="X10" s="26" t="s">
        <v>1</v>
      </c>
      <c r="Y10" s="16" t="s">
        <v>6</v>
      </c>
      <c r="Z10" s="16" t="s">
        <v>8</v>
      </c>
      <c r="AA10" s="16" t="s">
        <v>7</v>
      </c>
      <c r="AB10" s="181"/>
      <c r="AC10" s="80"/>
    </row>
    <row r="11" spans="1:29" s="14" customFormat="1" ht="21">
      <c r="A11" s="37">
        <v>1</v>
      </c>
      <c r="B11" s="38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72">
        <f aca="true" t="shared" si="0" ref="Q11:V11">SUM(Q12:Q12)</f>
        <v>4150000</v>
      </c>
      <c r="R11" s="72">
        <f t="shared" si="0"/>
        <v>0</v>
      </c>
      <c r="S11" s="72">
        <f t="shared" si="0"/>
        <v>4150000</v>
      </c>
      <c r="T11" s="72">
        <f t="shared" si="0"/>
        <v>5492770</v>
      </c>
      <c r="U11" s="72">
        <f t="shared" si="0"/>
        <v>0</v>
      </c>
      <c r="V11" s="72">
        <f t="shared" si="0"/>
        <v>5492770</v>
      </c>
      <c r="W11" s="72">
        <v>4198075</v>
      </c>
      <c r="X11" s="72"/>
      <c r="Y11" s="70">
        <f>SUM(Y12:Y12)</f>
        <v>445000</v>
      </c>
      <c r="Z11" s="70">
        <f>SUM(Z12:Z12)</f>
        <v>1155000</v>
      </c>
      <c r="AA11" s="70">
        <f>SUM(AA12:AA12)</f>
        <v>1600000</v>
      </c>
      <c r="AB11" s="101" t="s">
        <v>30</v>
      </c>
      <c r="AC11" s="79"/>
    </row>
    <row r="12" spans="1:29" s="14" customFormat="1" ht="21">
      <c r="A12" s="42"/>
      <c r="B12" s="100" t="s">
        <v>80</v>
      </c>
      <c r="C12" s="32" t="s">
        <v>38</v>
      </c>
      <c r="D12" s="73" t="s">
        <v>44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34">
        <v>4150000</v>
      </c>
      <c r="R12" s="34"/>
      <c r="S12" s="34">
        <f>Q12+R12</f>
        <v>4150000</v>
      </c>
      <c r="T12" s="51">
        <f>4150000+1342770</f>
        <v>5492770</v>
      </c>
      <c r="U12" s="51">
        <v>0</v>
      </c>
      <c r="V12" s="51">
        <f>T12+U12</f>
        <v>5492770</v>
      </c>
      <c r="W12" s="51"/>
      <c r="X12" s="34"/>
      <c r="Y12" s="34">
        <v>445000</v>
      </c>
      <c r="Z12" s="34">
        <v>1155000</v>
      </c>
      <c r="AA12" s="34">
        <f>Y12+Z12</f>
        <v>1600000</v>
      </c>
      <c r="AB12" s="32"/>
      <c r="AC12" s="79"/>
    </row>
    <row r="13" spans="1:29" s="14" customFormat="1" ht="21">
      <c r="A13" s="28"/>
      <c r="B13" s="21"/>
      <c r="C13" s="28"/>
      <c r="E13" s="174" t="s">
        <v>20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6"/>
      <c r="Q13" s="74" t="e">
        <f>Q11+#REF!+#REF!+#REF!</f>
        <v>#REF!</v>
      </c>
      <c r="R13" s="74" t="e">
        <f>R11+#REF!+#REF!+#REF!</f>
        <v>#REF!</v>
      </c>
      <c r="S13" s="74" t="e">
        <f>S11+#REF!+#REF!+#REF!</f>
        <v>#REF!</v>
      </c>
      <c r="T13" s="74" t="e">
        <f>T11+#REF!+#REF!+#REF!</f>
        <v>#REF!</v>
      </c>
      <c r="U13" s="74" t="e">
        <f>U11+#REF!+#REF!+#REF!</f>
        <v>#REF!</v>
      </c>
      <c r="V13" s="74" t="e">
        <f>V11+#REF!+#REF!+#REF!</f>
        <v>#REF!</v>
      </c>
      <c r="W13" s="74" t="e">
        <f>W11+#REF!+#REF!+#REF!</f>
        <v>#REF!</v>
      </c>
      <c r="X13" s="74" t="e">
        <f>X11+#REF!+#REF!+#REF!</f>
        <v>#REF!</v>
      </c>
      <c r="Y13" s="74">
        <f>Y11</f>
        <v>445000</v>
      </c>
      <c r="Z13" s="74">
        <f>Z11</f>
        <v>1155000</v>
      </c>
      <c r="AA13" s="74">
        <f>AA11</f>
        <v>1600000</v>
      </c>
      <c r="AB13" s="28"/>
      <c r="AC13" s="79"/>
    </row>
    <row r="14" spans="1:28" ht="21">
      <c r="A14" s="69"/>
      <c r="B14" s="3"/>
      <c r="C14" s="6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69"/>
    </row>
    <row r="15" spans="1:28" ht="21">
      <c r="A15" s="69"/>
      <c r="B15" s="3"/>
      <c r="C15" s="6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69"/>
    </row>
    <row r="16" spans="3:27" ht="18.75" customHeight="1">
      <c r="C16" s="2"/>
      <c r="D16" s="2"/>
      <c r="E16" s="193" t="s">
        <v>16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77" t="s">
        <v>32</v>
      </c>
      <c r="R16" s="177"/>
      <c r="S16" s="177"/>
      <c r="T16" s="177" t="s">
        <v>36</v>
      </c>
      <c r="U16" s="177"/>
      <c r="V16" s="177"/>
      <c r="W16" s="24" t="s">
        <v>33</v>
      </c>
      <c r="X16" s="24" t="s">
        <v>0</v>
      </c>
      <c r="Y16" s="177" t="s">
        <v>41</v>
      </c>
      <c r="Z16" s="177"/>
      <c r="AA16" s="177"/>
    </row>
    <row r="17" spans="3:27" ht="21">
      <c r="C17" s="2"/>
      <c r="D17" s="2"/>
      <c r="E17" s="195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6" t="s">
        <v>6</v>
      </c>
      <c r="R17" s="16" t="s">
        <v>8</v>
      </c>
      <c r="S17" s="16" t="s">
        <v>7</v>
      </c>
      <c r="T17" s="16" t="s">
        <v>6</v>
      </c>
      <c r="U17" s="16" t="s">
        <v>8</v>
      </c>
      <c r="V17" s="16" t="s">
        <v>7</v>
      </c>
      <c r="W17" s="26" t="s">
        <v>34</v>
      </c>
      <c r="X17" s="26" t="s">
        <v>1</v>
      </c>
      <c r="Y17" s="16" t="s">
        <v>6</v>
      </c>
      <c r="Z17" s="16" t="s">
        <v>8</v>
      </c>
      <c r="AA17" s="16" t="s">
        <v>7</v>
      </c>
    </row>
    <row r="18" spans="3:27" ht="21">
      <c r="C18" s="2"/>
      <c r="D18" s="2"/>
      <c r="E18" s="187" t="s">
        <v>53</v>
      </c>
      <c r="F18" s="188"/>
      <c r="G18" s="188"/>
      <c r="H18" s="188"/>
      <c r="I18" s="188"/>
      <c r="J18" s="189"/>
      <c r="K18" s="187" t="s">
        <v>54</v>
      </c>
      <c r="L18" s="188"/>
      <c r="M18" s="188"/>
      <c r="N18" s="188"/>
      <c r="O18" s="188"/>
      <c r="P18" s="188"/>
      <c r="Q18" s="60" t="e">
        <f>#REF!+#REF!+#REF!+Q13+#REF!+#REF!+#REF!+#REF!+#REF!+#REF!+#REF!+#REF!+#REF!+#REF!+#REF!+#REF!</f>
        <v>#REF!</v>
      </c>
      <c r="R18" s="60" t="e">
        <f>#REF!+#REF!+#REF!+R13+#REF!+#REF!+#REF!+#REF!+#REF!+#REF!+#REF!+#REF!+#REF!+#REF!+#REF!+#REF!</f>
        <v>#REF!</v>
      </c>
      <c r="S18" s="60" t="e">
        <f>#REF!+#REF!+#REF!+S13+#REF!+#REF!+#REF!+#REF!+#REF!+#REF!+#REF!+#REF!+#REF!+#REF!+#REF!+#REF!</f>
        <v>#REF!</v>
      </c>
      <c r="T18" s="60" t="e">
        <f>#REF!+#REF!+#REF!+T13+#REF!+#REF!+#REF!+#REF!+#REF!+#REF!+#REF!+#REF!+#REF!+#REF!+#REF!+#REF!</f>
        <v>#REF!</v>
      </c>
      <c r="U18" s="60" t="e">
        <f>#REF!+#REF!+#REF!+U13+#REF!+#REF!+#REF!+#REF!+#REF!+#REF!+#REF!+#REF!+#REF!+#REF!+#REF!+#REF!</f>
        <v>#REF!</v>
      </c>
      <c r="V18" s="60" t="e">
        <f>#REF!+#REF!+#REF!+V13+#REF!+#REF!+#REF!+#REF!+#REF!+#REF!+#REF!+#REF!+#REF!+#REF!+#REF!+#REF!</f>
        <v>#REF!</v>
      </c>
      <c r="W18" s="60" t="e">
        <f>#REF!+#REF!+#REF!+W13+#REF!+#REF!+#REF!+#REF!+#REF!+#REF!+#REF!+#REF!+#REF!+#REF!+#REF!+#REF!</f>
        <v>#REF!</v>
      </c>
      <c r="X18" s="60" t="e">
        <f>#REF!+#REF!+#REF!+X13+#REF!+#REF!+#REF!+#REF!+#REF!+#REF!+#REF!+#REF!+#REF!+#REF!+#REF!+#REF!</f>
        <v>#REF!</v>
      </c>
      <c r="Y18" s="60">
        <f>Y13</f>
        <v>445000</v>
      </c>
      <c r="Z18" s="60">
        <f>Z13</f>
        <v>1155000</v>
      </c>
      <c r="AA18" s="60">
        <f>AA13</f>
        <v>1600000</v>
      </c>
    </row>
  </sheetData>
  <sheetProtection/>
  <mergeCells count="19">
    <mergeCell ref="K18:P18"/>
    <mergeCell ref="E18:J18"/>
    <mergeCell ref="E16:P17"/>
    <mergeCell ref="C9:C10"/>
    <mergeCell ref="E9:P9"/>
    <mergeCell ref="D9:D10"/>
    <mergeCell ref="AB9:AB10"/>
    <mergeCell ref="T16:V16"/>
    <mergeCell ref="A1:AB1"/>
    <mergeCell ref="A2:AB2"/>
    <mergeCell ref="A3:AB3"/>
    <mergeCell ref="Y9:AA9"/>
    <mergeCell ref="T9:V9"/>
    <mergeCell ref="Q16:S16"/>
    <mergeCell ref="Y16:AA16"/>
    <mergeCell ref="Q9:S9"/>
    <mergeCell ref="A9:A10"/>
    <mergeCell ref="B9:B10"/>
    <mergeCell ref="E13:P13"/>
  </mergeCells>
  <printOptions/>
  <pageMargins left="0.3937007874015748" right="0.1968503937007874" top="1.5748031496062993" bottom="0.3937007874015748" header="1.1811023622047245" footer="0.35433070866141736"/>
  <pageSetup firstPageNumber="7" useFirstPageNumber="1" horizontalDpi="600" verticalDpi="600" orientation="landscape" paperSize="9" scale="77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ramidar.kan</cp:lastModifiedBy>
  <cp:lastPrinted>2015-01-20T02:42:28Z</cp:lastPrinted>
  <dcterms:created xsi:type="dcterms:W3CDTF">2012-12-09T07:49:17Z</dcterms:created>
  <dcterms:modified xsi:type="dcterms:W3CDTF">2015-02-03T07:21:59Z</dcterms:modified>
  <cp:category/>
  <cp:version/>
  <cp:contentType/>
  <cp:contentStatus/>
</cp:coreProperties>
</file>